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7" activeTab="4"/>
  </bookViews>
  <sheets>
    <sheet name="лот 5" sheetId="1" r:id="rId1"/>
    <sheet name="лот 1" sheetId="2" r:id="rId2"/>
    <sheet name="Лот 2" sheetId="3" r:id="rId3"/>
    <sheet name="лот 3" sheetId="4" r:id="rId4"/>
    <sheet name="лот 4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<sst xmlns="http://schemas.openxmlformats.org/spreadsheetml/2006/main" count="1994" uniqueCount="1067">
  <si>
    <t>Недвижимое имущество (отдельно стоящие здания)</t>
  </si>
  <si>
    <t>№ п/п</t>
  </si>
  <si>
    <t>Тип помещения</t>
  </si>
  <si>
    <t>Адрес местонахождения</t>
  </si>
  <si>
    <t>Год постройки</t>
  </si>
  <si>
    <t>Кол-во</t>
  </si>
  <si>
    <t>Балансовая            ст-ть,руб.</t>
  </si>
  <si>
    <t>Величина</t>
  </si>
  <si>
    <t>ед. изм.</t>
  </si>
  <si>
    <t>одноэтажное кирпич здание гаража и складов</t>
  </si>
  <si>
    <t>Полевая,24</t>
  </si>
  <si>
    <t>одноэтажное кирпич здание РКМ литер "Г"</t>
  </si>
  <si>
    <t>одноэтажное кирпичное здание гаража МУП "ТВК"</t>
  </si>
  <si>
    <t>Молодости,7</t>
  </si>
  <si>
    <t>2-х этажное кирпичное здание главного корпуса - контора</t>
  </si>
  <si>
    <t>одноэтажное кирпичное здание подстанции</t>
  </si>
  <si>
    <t>кирпичное здание столярного цеха</t>
  </si>
  <si>
    <t>сборно-разборное каркасно - панельное метал.здание склада</t>
  </si>
  <si>
    <t xml:space="preserve">Здание эл. цеха </t>
  </si>
  <si>
    <t>сетевой уч-к, ул. Молодости, 7</t>
  </si>
  <si>
    <t>лесосушилка</t>
  </si>
  <si>
    <t>Итого</t>
  </si>
  <si>
    <t>х</t>
  </si>
  <si>
    <t>Автотранспортные средства</t>
  </si>
  <si>
    <t>Наименование транспортного средства</t>
  </si>
  <si>
    <t>Год выпуска</t>
  </si>
  <si>
    <t>Цистерна КАМАЗ-53213 КО 505А</t>
  </si>
  <si>
    <t>Автомобиль ГАЗ-3102</t>
  </si>
  <si>
    <t>Автобус ГАЗ-53-3966</t>
  </si>
  <si>
    <t>Автобус ГАЗ-3307СТЭМ 3903</t>
  </si>
  <si>
    <t>Автомобиль - спец ЗИЛ ММЗ-45021 самосвал</t>
  </si>
  <si>
    <t>Автомобиль ГАЗ 535312КО503Б</t>
  </si>
  <si>
    <t>Экскаватор  ЭО 2621В2</t>
  </si>
  <si>
    <t>(РА6142 38)</t>
  </si>
  <si>
    <t>Автоприцеп ЧМЗАП-520В</t>
  </si>
  <si>
    <t>Автомобиль грузовой КАМАЗ-43101</t>
  </si>
  <si>
    <t>Грузо-пассажирский УАЗ-31512</t>
  </si>
  <si>
    <t>Автомобиль-самосвал МАЗ-5549</t>
  </si>
  <si>
    <t>Автомобиль КАМАЗ-5511</t>
  </si>
  <si>
    <t>Автомобиль-самосвал ЗИЛ-ММЗ-4502-041</t>
  </si>
  <si>
    <t>Автомобиль сед.тягач МАЗ-54323</t>
  </si>
  <si>
    <t>Автобус ПАЗ-32050R</t>
  </si>
  <si>
    <t>Полуприцеп к автомобилю МАЗ-9397</t>
  </si>
  <si>
    <t>Автомобиль ЗИЛ-431410</t>
  </si>
  <si>
    <t>Прицеп тракторный</t>
  </si>
  <si>
    <t>Автомобиль УАЗ 31512</t>
  </si>
  <si>
    <t>Автомобиль  КАМАЗ-5410</t>
  </si>
  <si>
    <t>Автоприцеп  ЧМЗАП-520В ОДАЗ -9370</t>
  </si>
  <si>
    <t>Автомобиль ВАЗ 2121 (легковой-универсал)</t>
  </si>
  <si>
    <t>Автомобиль-спец. ГАЗ-330700</t>
  </si>
  <si>
    <t>Автомобиль-спец. ГАЗ 531407 КО 413</t>
  </si>
  <si>
    <t>Автомобиль-спец. УРАЛ-555700-10 КС-3574</t>
  </si>
  <si>
    <t>Автокран ЗИЛ-133ГЯ КС 3575А</t>
  </si>
  <si>
    <t>Экскаватор ЭО 4245</t>
  </si>
  <si>
    <t>Автопогрузчик</t>
  </si>
  <si>
    <t>Трактор колесный Беларусь МТЗ-80</t>
  </si>
  <si>
    <t>(РХ4171 38)</t>
  </si>
  <si>
    <t>Трактор Т-40М</t>
  </si>
  <si>
    <t>(РХ4172 38)</t>
  </si>
  <si>
    <t xml:space="preserve">Трактор К-701 </t>
  </si>
  <si>
    <t>(РУ 4622 38)</t>
  </si>
  <si>
    <t>Бульдозер Т 130</t>
  </si>
  <si>
    <t>Бульдозер Т 4</t>
  </si>
  <si>
    <t>Автомобиль  ЗИЛ ММЗ-45022</t>
  </si>
  <si>
    <t>Экскаватор ЭО-2621 на базе т-ра ЮМЗ-6</t>
  </si>
  <si>
    <t>(РХ2524 38)</t>
  </si>
  <si>
    <t>Трактор Колесный Беларусь</t>
  </si>
  <si>
    <t>з-д мод.дв. № 669494 шасси, рама  80814522 цвет-синий гос № АВ 9737</t>
  </si>
  <si>
    <t>Итого:</t>
  </si>
  <si>
    <t>Движимое имущество (машины и оборудование, оргтехника, производственный хозяйственный инвентарь)</t>
  </si>
  <si>
    <t>Компрессор</t>
  </si>
  <si>
    <t>ПР 108</t>
  </si>
  <si>
    <t>Дизель-сварочный агрегат</t>
  </si>
  <si>
    <t>АДД</t>
  </si>
  <si>
    <t>Трансформатор сварочный</t>
  </si>
  <si>
    <t>Станок фрезерный</t>
  </si>
  <si>
    <t>Станок вертикально-сверлильный</t>
  </si>
  <si>
    <t>2 А 135</t>
  </si>
  <si>
    <t>Станок ресмусовый</t>
  </si>
  <si>
    <t>Станок строгальный 4-х сторонний</t>
  </si>
  <si>
    <t>С-26-2</t>
  </si>
  <si>
    <t>ФШ-4</t>
  </si>
  <si>
    <t xml:space="preserve">х </t>
  </si>
  <si>
    <t xml:space="preserve">Компьютер </t>
  </si>
  <si>
    <t>№368, Китай</t>
  </si>
  <si>
    <t>Компьютер в комплекте</t>
  </si>
  <si>
    <t>Компьютер  в комплекте</t>
  </si>
  <si>
    <t>Копировальный аппарат</t>
  </si>
  <si>
    <t>A3 Canon 7161</t>
  </si>
  <si>
    <t>Компьютер 15 LQ 500 E</t>
  </si>
  <si>
    <t>309 NT 36795</t>
  </si>
  <si>
    <t>310 NT 60442</t>
  </si>
  <si>
    <t>310 NT 60701</t>
  </si>
  <si>
    <t>Компьютер в комплекте 15 LG</t>
  </si>
  <si>
    <t>Компьютер</t>
  </si>
  <si>
    <t>Принтер</t>
  </si>
  <si>
    <t>Кассовый аппарат  "Самсунг"</t>
  </si>
  <si>
    <t>№ 60139</t>
  </si>
  <si>
    <t>№ 492005</t>
  </si>
  <si>
    <t>№ 02056</t>
  </si>
  <si>
    <t>№ 01981</t>
  </si>
  <si>
    <t>ККМ Микро-104К</t>
  </si>
  <si>
    <t>№0417134</t>
  </si>
  <si>
    <t>Телефон "Панасоник"</t>
  </si>
  <si>
    <t>Пистолет газовый</t>
  </si>
  <si>
    <t>№952585,952794</t>
  </si>
  <si>
    <t xml:space="preserve">Телефон сотовый Самсунг </t>
  </si>
  <si>
    <t>Е 720</t>
  </si>
  <si>
    <t>Компьютер 15 LQ TFT 1512 S</t>
  </si>
  <si>
    <t>307JE 19204</t>
  </si>
  <si>
    <t>Мягкий уголок "Виктория"</t>
  </si>
  <si>
    <t>Палас 4,0х6,0</t>
  </si>
  <si>
    <t>Стол бильярдный</t>
  </si>
  <si>
    <t>Телевизор У 5031 00123</t>
  </si>
  <si>
    <t>Холодильник Samsung</t>
  </si>
  <si>
    <t>Холодильник  бытовой "Вега"</t>
  </si>
  <si>
    <t>Мебель- стенка</t>
  </si>
  <si>
    <t>Сейф металлический</t>
  </si>
  <si>
    <t xml:space="preserve">Кресло офисное </t>
  </si>
  <si>
    <t>Сейф ВСФ-670</t>
  </si>
  <si>
    <t>№ 3083779</t>
  </si>
  <si>
    <t>Ежемесячная арендная плата, руб.</t>
  </si>
  <si>
    <t xml:space="preserve"> гос № А 384 РТ</t>
  </si>
  <si>
    <t xml:space="preserve"> гос № А 386 РТ</t>
  </si>
  <si>
    <t>гос № Т 777 ММ</t>
  </si>
  <si>
    <t>№ А 395 РТ</t>
  </si>
  <si>
    <t xml:space="preserve"> гос № А 490 РТ</t>
  </si>
  <si>
    <t xml:space="preserve"> гос № А 376 РТ</t>
  </si>
  <si>
    <t>гос № А 389 РТ</t>
  </si>
  <si>
    <t>гос.№ А 411 РТ</t>
  </si>
  <si>
    <t>гос. №АМ 3902</t>
  </si>
  <si>
    <t>гос. № А 390 РТ</t>
  </si>
  <si>
    <t>гос. № А 406 РТ</t>
  </si>
  <si>
    <t>гос. № А 381 РТ</t>
  </si>
  <si>
    <t>гос. № А 380 РТ</t>
  </si>
  <si>
    <t>гос. №А 405 РТ</t>
  </si>
  <si>
    <t>гос. № А 397 РТ</t>
  </si>
  <si>
    <t>гос. № А 388 РТ</t>
  </si>
  <si>
    <t>гос. № А 379 РТ</t>
  </si>
  <si>
    <t>Площадь, кв.м.</t>
  </si>
  <si>
    <t xml:space="preserve">старые гос.номера </t>
  </si>
  <si>
    <t>Технич. хар-ка                     гос.рег.№</t>
  </si>
  <si>
    <t xml:space="preserve"> М059ТР</t>
  </si>
  <si>
    <t>М083ТР 38</t>
  </si>
  <si>
    <t>М083ТР</t>
  </si>
  <si>
    <t>М057 ТР 38</t>
  </si>
  <si>
    <t>М085 ТР 38</t>
  </si>
  <si>
    <t>417800 Х0606601</t>
  </si>
  <si>
    <t xml:space="preserve">гос. № А 379 РТ </t>
  </si>
  <si>
    <t>М072 ТР 38</t>
  </si>
  <si>
    <t>51100А 21009719</t>
  </si>
  <si>
    <t>А374 РТ 38</t>
  </si>
  <si>
    <t>М076 ТР 38</t>
  </si>
  <si>
    <t>АМ3903</t>
  </si>
  <si>
    <t>АМ 3986 38</t>
  </si>
  <si>
    <t>М077ТР 38</t>
  </si>
  <si>
    <t>Автомобиль ЗИЛ433 440 Автогидро-подъемник  АГП-22,02</t>
  </si>
  <si>
    <t>М075 ТР 38</t>
  </si>
  <si>
    <t>А372 РТ 38</t>
  </si>
  <si>
    <t>М 088 ТР 38</t>
  </si>
  <si>
    <t>гос. № А 409 РТ</t>
  </si>
  <si>
    <t>М 087 ТР 38</t>
  </si>
  <si>
    <t>гос № А 403 РТ</t>
  </si>
  <si>
    <t>М 069 ТР 38</t>
  </si>
  <si>
    <t xml:space="preserve">Автомобиль-ГАЗ -66 грузовой фургон </t>
  </si>
  <si>
    <t>М 089 ТР 38</t>
  </si>
  <si>
    <t>М 068 ТР 38</t>
  </si>
  <si>
    <t>гос. № А 407 РТ</t>
  </si>
  <si>
    <t>М 063 ТР 38</t>
  </si>
  <si>
    <t>М 078 ТР 38</t>
  </si>
  <si>
    <t>М 062 ТР 38</t>
  </si>
  <si>
    <t>А 399 РТ 38</t>
  </si>
  <si>
    <t>М 074 РТ 38</t>
  </si>
  <si>
    <t>А 371 РТ 38</t>
  </si>
  <si>
    <t>М 073 ТР 38</t>
  </si>
  <si>
    <t>М 064 ТР 38</t>
  </si>
  <si>
    <t>А 396 РТ 38</t>
  </si>
  <si>
    <t>М 086 ТР 38</t>
  </si>
  <si>
    <t>А 378 РТ 38</t>
  </si>
  <si>
    <t>М 079 ТР 38</t>
  </si>
  <si>
    <t>М005 ТР 38</t>
  </si>
  <si>
    <t>М 061 ТР 38</t>
  </si>
  <si>
    <t>М 071 ТР 38</t>
  </si>
  <si>
    <t>М 058 ТР 38</t>
  </si>
  <si>
    <t>АМ 3985 38</t>
  </si>
  <si>
    <t>АМ 391 38 РТ</t>
  </si>
  <si>
    <t>ш 280132</t>
  </si>
  <si>
    <t>АМ 3987 38</t>
  </si>
  <si>
    <t>М081 ТР 38</t>
  </si>
  <si>
    <t>Автомобиль ЗИЛ4333362 КО 529 вакуум.</t>
  </si>
  <si>
    <t>508004 Х0227849</t>
  </si>
  <si>
    <t>шт.</t>
  </si>
  <si>
    <t>инвентарный номер</t>
  </si>
  <si>
    <t>Технич. Характ-ка</t>
  </si>
  <si>
    <t>Эл.двигатель 45/3000</t>
  </si>
  <si>
    <t>Эл.двигатель 90/1500</t>
  </si>
  <si>
    <t>Эл.двигатель 22/3000</t>
  </si>
  <si>
    <t xml:space="preserve">Эл.двигатель 22/1000 </t>
  </si>
  <si>
    <t>Эл.двигатель 30/3000</t>
  </si>
  <si>
    <t>Молодости, 7</t>
  </si>
  <si>
    <t>Сплит-система</t>
  </si>
  <si>
    <t>Приемник УВС ДУ 3</t>
  </si>
  <si>
    <t xml:space="preserve"> Молодости, 7</t>
  </si>
  <si>
    <t xml:space="preserve"> движимое имущество (производственный хозяйственный инвентарь)</t>
  </si>
  <si>
    <t>движимое имущество (орг.техника)</t>
  </si>
  <si>
    <t>Остаточная               ст-ть, руб.           на 01.07.10г.</t>
  </si>
  <si>
    <t>Кис</t>
  </si>
  <si>
    <t>Кзг</t>
  </si>
  <si>
    <t>Км</t>
  </si>
  <si>
    <t>Кэт</t>
  </si>
  <si>
    <t>Износ, %</t>
  </si>
  <si>
    <t>К изн.</t>
  </si>
  <si>
    <t>Кто</t>
  </si>
  <si>
    <t>Пониж. коэфф.</t>
  </si>
  <si>
    <t>5</t>
  </si>
  <si>
    <t>18=27000*5*11*12*13*14*15*16*17/12</t>
  </si>
  <si>
    <t xml:space="preserve">К изн., </t>
  </si>
  <si>
    <t>всего:</t>
  </si>
  <si>
    <t xml:space="preserve">Лот №5 для осуществления управленческой деятельности в сфере тепло-водоснабжения и водоотведения </t>
  </si>
  <si>
    <t>Лот №1 для осуществления деятельности по теплоснабжению</t>
  </si>
  <si>
    <t>Недвижимое имущество (отдельно стоящие здания, встроенно - пристроенные помещения)</t>
  </si>
  <si>
    <t>Площадь</t>
  </si>
  <si>
    <t>Остаточная ст-ть, руб.на 01.07.10г.</t>
  </si>
  <si>
    <t>Пон. коэфф.</t>
  </si>
  <si>
    <t>Ежемесячная арендная плата</t>
  </si>
  <si>
    <t>кирпичное здание котельной паровой</t>
  </si>
  <si>
    <t>Пионерская, 1(слюд. ф-ка)</t>
  </si>
  <si>
    <t>кв.м.</t>
  </si>
  <si>
    <t xml:space="preserve">кирпичное здание котельной </t>
  </si>
  <si>
    <t>Пионерская,(слюд. ф-ка)</t>
  </si>
  <si>
    <t>кирпичное здание н/к котельной</t>
  </si>
  <si>
    <t>Болотная,1(блок "А")</t>
  </si>
  <si>
    <t>кирпичное здание котельной</t>
  </si>
  <si>
    <t>Болотная,1 (блок "Б")</t>
  </si>
  <si>
    <t>кирпичное 2-х этаж. здание центральной котельной</t>
  </si>
  <si>
    <t>Ленина,17 а</t>
  </si>
  <si>
    <t>кирпичное здание э/котельной № 2</t>
  </si>
  <si>
    <t>Экспериментальная, 1а</t>
  </si>
  <si>
    <t>кирпичное здание котельной т/топливо</t>
  </si>
  <si>
    <t>Пушкина,18</t>
  </si>
  <si>
    <t>кирпичное здание котельной ДРСУ т/топливо</t>
  </si>
  <si>
    <t>Некрасова,2</t>
  </si>
  <si>
    <t>кирпичное здание котельной шк.№ 12,т/топливо</t>
  </si>
  <si>
    <t>Полины Осипенко, 27 а</t>
  </si>
  <si>
    <t>кирпичное здание э/котельной шк№25</t>
  </si>
  <si>
    <t>Петина,20</t>
  </si>
  <si>
    <t>кирпичное здание котельной шк.№2, т/топливо</t>
  </si>
  <si>
    <t>Советская, 35а</t>
  </si>
  <si>
    <t>кирпичное здание котельной х/лесхоза, т/топливо</t>
  </si>
  <si>
    <t>Дорожная, 1</t>
  </si>
  <si>
    <t>пристрой к э/котельной шк.№ 10</t>
  </si>
  <si>
    <t>Красная, 2а</t>
  </si>
  <si>
    <t>кирпичное здание 2-этажный пристрой к ц/котельной</t>
  </si>
  <si>
    <t>Ленина,17</t>
  </si>
  <si>
    <t>одноэтажное деревянное здание насосной</t>
  </si>
  <si>
    <t>встроен. котельная в подвальн.помещ. 2-этаж.кирпич здания</t>
  </si>
  <si>
    <t>Масловского,84</t>
  </si>
  <si>
    <t>2-х этажное кирпич.здание э/котельной</t>
  </si>
  <si>
    <t>2-я Знаменская,18</t>
  </si>
  <si>
    <t>2-х этажное кирпич.здание э/котельной № 6</t>
  </si>
  <si>
    <t>Индустриальная, 16 а</t>
  </si>
  <si>
    <t>одноэтаж. Кирпичное здание э/котельной</t>
  </si>
  <si>
    <t>6-ая Пятилетка,2-а</t>
  </si>
  <si>
    <t>одноэтажное кирпич здание ЦТП</t>
  </si>
  <si>
    <t>Индустриальная,16а</t>
  </si>
  <si>
    <t>одноэтажное кирпич здание э/котельной НПС</t>
  </si>
  <si>
    <t>Гагарина, 4 б</t>
  </si>
  <si>
    <t>одноэтажное кирпич здание э/котельной ЗИЗКТ</t>
  </si>
  <si>
    <t>Кржижановского,29</t>
  </si>
  <si>
    <t>кирпичное здание котельной с пристроем</t>
  </si>
  <si>
    <t>Красноармейская,2</t>
  </si>
  <si>
    <t>Здание котельной</t>
  </si>
  <si>
    <t>Восточный переезд ПМК-10</t>
  </si>
  <si>
    <t>Котельная Кирзавода</t>
  </si>
  <si>
    <t>модуль каркасно-панельный металич.</t>
  </si>
  <si>
    <t>Пушкина,35</t>
  </si>
  <si>
    <t>одноэтажное кирпичное здание котельной, литер "Д"</t>
  </si>
  <si>
    <t>Кирпичное здание котельной</t>
  </si>
  <si>
    <t>Нижнеудинск ул. Ленина, 49</t>
  </si>
  <si>
    <t>м2</t>
  </si>
  <si>
    <t>1990</t>
  </si>
  <si>
    <t>Объекты инженерной инфраструктуры (сооружения, передаточные устройства)</t>
  </si>
  <si>
    <t>инв. №</t>
  </si>
  <si>
    <t>инв.№</t>
  </si>
  <si>
    <t>Скважина</t>
  </si>
  <si>
    <t>Болотная, в р-не д № 1</t>
  </si>
  <si>
    <t>010.3</t>
  </si>
  <si>
    <t>0008</t>
  </si>
  <si>
    <t>Труба дымовая</t>
  </si>
  <si>
    <t>Советская, школа№2</t>
  </si>
  <si>
    <t>0009</t>
  </si>
  <si>
    <t>Октябрьская, котельн.</t>
  </si>
  <si>
    <t>0010</t>
  </si>
  <si>
    <t>Ограждение территории</t>
  </si>
  <si>
    <t>Кржижановского</t>
  </si>
  <si>
    <t>0092</t>
  </si>
  <si>
    <t>Слюдфабрика</t>
  </si>
  <si>
    <t>0035</t>
  </si>
  <si>
    <t>Сети тепловые</t>
  </si>
  <si>
    <t>Кржижановского,</t>
  </si>
  <si>
    <t>0051</t>
  </si>
  <si>
    <t>Теплотрасса</t>
  </si>
  <si>
    <t>Болотная,1</t>
  </si>
  <si>
    <t>0052</t>
  </si>
  <si>
    <t>шк. интернат № 5</t>
  </si>
  <si>
    <t>0053</t>
  </si>
  <si>
    <t>Пушкина,</t>
  </si>
  <si>
    <t>0054</t>
  </si>
  <si>
    <t>Теплосети</t>
  </si>
  <si>
    <t>Советская,школа,2</t>
  </si>
  <si>
    <t>0055</t>
  </si>
  <si>
    <t>Дорожная, ХЛХ</t>
  </si>
  <si>
    <t>0056</t>
  </si>
  <si>
    <t>Снежная,</t>
  </si>
  <si>
    <t>0057</t>
  </si>
  <si>
    <t>Теплосеть</t>
  </si>
  <si>
    <t>Фурманова,</t>
  </si>
  <si>
    <t>0058</t>
  </si>
  <si>
    <t>Комсомольская,</t>
  </si>
  <si>
    <t>0059</t>
  </si>
  <si>
    <t>Энгельса,</t>
  </si>
  <si>
    <t>0060</t>
  </si>
  <si>
    <t>Наружные тепловые сети</t>
  </si>
  <si>
    <t>эл/котельная ЗИЗКТ</t>
  </si>
  <si>
    <t>0061</t>
  </si>
  <si>
    <t>Тепловые сети</t>
  </si>
  <si>
    <t>0062</t>
  </si>
  <si>
    <t>Инженерные сети отопления</t>
  </si>
  <si>
    <t>0096</t>
  </si>
  <si>
    <t>Инженерные сети тепловые</t>
  </si>
  <si>
    <t>Знаменская,40квартир.жилой дом</t>
  </si>
  <si>
    <t>0093</t>
  </si>
  <si>
    <t>2-я Знаменская, э/котельная № 4</t>
  </si>
  <si>
    <t>0063</t>
  </si>
  <si>
    <t>ул.Просвещения, котельная</t>
  </si>
  <si>
    <t>0064</t>
  </si>
  <si>
    <t>ул.Индустриальная, э/котельная №1 (ЗИЗКТ)</t>
  </si>
  <si>
    <t>0065</t>
  </si>
  <si>
    <t>ул.Пушкина,35,котельная</t>
  </si>
  <si>
    <t>0066</t>
  </si>
  <si>
    <t>Восточный переезд, ПМК-12</t>
  </si>
  <si>
    <t>0103</t>
  </si>
  <si>
    <t>Наружные сети отопления (м/у домами 7 и 5 по ул. Масловского; ТК-16-ТК-17 длина 40 м. d120,150,80 ответвления к домам длина 30,8 2d40 2d100)</t>
  </si>
  <si>
    <t>ул. Масловского (м/у домами 7,5)</t>
  </si>
  <si>
    <t>0117</t>
  </si>
  <si>
    <t>2-я пролетарская</t>
  </si>
  <si>
    <t>0121</t>
  </si>
  <si>
    <t xml:space="preserve">Теплосети </t>
  </si>
  <si>
    <t>ул. Индустриальная (от тепловой камеры м/у домами 24 и 26 до ТК-3А</t>
  </si>
  <si>
    <t>0123</t>
  </si>
  <si>
    <t>Теплосети  (диаметр отопления Ду200, х/воды Ду 70)</t>
  </si>
  <si>
    <t>Химлесхоз(уч-к от кот ХЛХ до ТК-2 на перекрестке ул. Дорожной и пер. Колхозного)</t>
  </si>
  <si>
    <t>м</t>
  </si>
  <si>
    <t>Слюдяная фабрика (уч-к от ТК-5 (р-ая админ) в сторону ж/дома № 22 по ул.Байкальской до террит ООО "Н-уд слюд.фаб.)</t>
  </si>
  <si>
    <t xml:space="preserve">Ограждение территории, длина 208 м. </t>
  </si>
  <si>
    <t>уч-к № 5 с/фабр</t>
  </si>
  <si>
    <t>передвижная котельная</t>
  </si>
  <si>
    <t>уч-к № 3 Модуль</t>
  </si>
  <si>
    <t>Сети низковольтные электрические</t>
  </si>
  <si>
    <t>Очистные сооружения</t>
  </si>
  <si>
    <t>Емкость для воды</t>
  </si>
  <si>
    <t>э/к №7, шк.48</t>
  </si>
  <si>
    <t>Тепловые сети Кржижановского</t>
  </si>
  <si>
    <t>Нижнеудинск, ул. Кржижановского</t>
  </si>
  <si>
    <t>1962 (2003г. Капрем)</t>
  </si>
  <si>
    <t>Теплотрасса от котельной, расп. По ул. Красноармейской №38А-1 до д\сада №2</t>
  </si>
  <si>
    <t xml:space="preserve">Нижнеудинск, от котельной, нах. по адресу Красноармейская №38А-1, по ул. К. Маркса, пер. Сосновому, ул. Красноармейской до д\сада №2 </t>
  </si>
  <si>
    <t>1970 (2003г. Капрем)</t>
  </si>
  <si>
    <t>Движимое имущество (машины и оборудование, производственный хозяйственный инвентарь)</t>
  </si>
  <si>
    <t>Котел  водогрейный</t>
  </si>
  <si>
    <t>КЭВ-160/04</t>
  </si>
  <si>
    <t>010.4.</t>
  </si>
  <si>
    <t>0151</t>
  </si>
  <si>
    <t>Эл. котельная</t>
  </si>
  <si>
    <t xml:space="preserve"> БЭК 320/04</t>
  </si>
  <si>
    <t>0152</t>
  </si>
  <si>
    <t xml:space="preserve">Эл. котельная </t>
  </si>
  <si>
    <t>БЭК 320/04</t>
  </si>
  <si>
    <t>0153</t>
  </si>
  <si>
    <t>Теплогенератор</t>
  </si>
  <si>
    <t>0154</t>
  </si>
  <si>
    <t>Экономайзер</t>
  </si>
  <si>
    <t>0156</t>
  </si>
  <si>
    <t>0157</t>
  </si>
  <si>
    <t xml:space="preserve">Котлы                 </t>
  </si>
  <si>
    <t>ДКВР 10-13</t>
  </si>
  <si>
    <t>0158</t>
  </si>
  <si>
    <t>Топка</t>
  </si>
  <si>
    <t>ЦУЗМ 2700х4000</t>
  </si>
  <si>
    <t>0159</t>
  </si>
  <si>
    <t>Топливоподача</t>
  </si>
  <si>
    <t>0160</t>
  </si>
  <si>
    <t>Эл.двигатель</t>
  </si>
  <si>
    <t>55/1500</t>
  </si>
  <si>
    <t>0161</t>
  </si>
  <si>
    <t xml:space="preserve">4квт. </t>
  </si>
  <si>
    <t>0162</t>
  </si>
  <si>
    <t>75/3000</t>
  </si>
  <si>
    <t>0163</t>
  </si>
  <si>
    <t>18,5/1500</t>
  </si>
  <si>
    <t>0164</t>
  </si>
  <si>
    <t>15/3000</t>
  </si>
  <si>
    <t>0165</t>
  </si>
  <si>
    <t>30/1500</t>
  </si>
  <si>
    <t>0167</t>
  </si>
  <si>
    <t>45/3000</t>
  </si>
  <si>
    <t>0173</t>
  </si>
  <si>
    <t>Высоковольтное оборудование</t>
  </si>
  <si>
    <t>0175</t>
  </si>
  <si>
    <t>КТПП</t>
  </si>
  <si>
    <t>400/10-0,4</t>
  </si>
  <si>
    <t>0176</t>
  </si>
  <si>
    <t>2500/10-0,4</t>
  </si>
  <si>
    <t>0177</t>
  </si>
  <si>
    <t xml:space="preserve">Котлы КЭВ </t>
  </si>
  <si>
    <t xml:space="preserve">1000/10-0,4 </t>
  </si>
  <si>
    <t>0178</t>
  </si>
  <si>
    <t>Блок сетевых насосов</t>
  </si>
  <si>
    <t>0179</t>
  </si>
  <si>
    <t xml:space="preserve">Панель управления КЭВ </t>
  </si>
  <si>
    <t xml:space="preserve">ДМР06В2У </t>
  </si>
  <si>
    <t>0180</t>
  </si>
  <si>
    <t>Шкаф подпиточных насосов</t>
  </si>
  <si>
    <t>0181</t>
  </si>
  <si>
    <t>Шкаф сетевых насосов</t>
  </si>
  <si>
    <t>0182</t>
  </si>
  <si>
    <t>Шкаф ввода</t>
  </si>
  <si>
    <t>0183</t>
  </si>
  <si>
    <t>Шкаф местного упр.и сигнализации</t>
  </si>
  <si>
    <t>0184</t>
  </si>
  <si>
    <t>Трансформаторная подстанция</t>
  </si>
  <si>
    <t>0185</t>
  </si>
  <si>
    <t xml:space="preserve">Тр.подстанция </t>
  </si>
  <si>
    <t>КТП 250/10</t>
  </si>
  <si>
    <t>0186</t>
  </si>
  <si>
    <t xml:space="preserve">Котлы КЭВ  </t>
  </si>
  <si>
    <t>250/0,4</t>
  </si>
  <si>
    <t>0188</t>
  </si>
  <si>
    <t>Трансформатор</t>
  </si>
  <si>
    <t>ТМ 630/10-0,4</t>
  </si>
  <si>
    <t>0189</t>
  </si>
  <si>
    <t xml:space="preserve">Котел </t>
  </si>
  <si>
    <t xml:space="preserve">КЭВ-160/0,4 </t>
  </si>
  <si>
    <t>0190</t>
  </si>
  <si>
    <t>Панель управления КЭВ</t>
  </si>
  <si>
    <t>0192</t>
  </si>
  <si>
    <t>ТМ400 кв.</t>
  </si>
  <si>
    <t>0193</t>
  </si>
  <si>
    <t xml:space="preserve">КЭВ-1000/0,4 </t>
  </si>
  <si>
    <t>0194</t>
  </si>
  <si>
    <t>Тепломеханическое оборудование</t>
  </si>
  <si>
    <t>0393</t>
  </si>
  <si>
    <t>0195</t>
  </si>
  <si>
    <t>Ячейки</t>
  </si>
  <si>
    <t xml:space="preserve"> КСО-366 </t>
  </si>
  <si>
    <t>0196</t>
  </si>
  <si>
    <t xml:space="preserve">Электропривод </t>
  </si>
  <si>
    <t>ТИП-В</t>
  </si>
  <si>
    <t>0197</t>
  </si>
  <si>
    <t xml:space="preserve">Регулятор мощности </t>
  </si>
  <si>
    <t>0198</t>
  </si>
  <si>
    <t xml:space="preserve">Трансформатор </t>
  </si>
  <si>
    <t>ТМ</t>
  </si>
  <si>
    <t>0199</t>
  </si>
  <si>
    <t xml:space="preserve">ТМ </t>
  </si>
  <si>
    <t>0200</t>
  </si>
  <si>
    <t>Эл.бойлер</t>
  </si>
  <si>
    <t>0204</t>
  </si>
  <si>
    <t>Блочная котельная</t>
  </si>
  <si>
    <t>БЭК 750/04</t>
  </si>
  <si>
    <t>0207</t>
  </si>
  <si>
    <t>Мегометр</t>
  </si>
  <si>
    <t>ЭС 0202/25</t>
  </si>
  <si>
    <t>0209</t>
  </si>
  <si>
    <t>Клещи токоизмерительные</t>
  </si>
  <si>
    <t>0210</t>
  </si>
  <si>
    <t>Тестер</t>
  </si>
  <si>
    <t>У 43101</t>
  </si>
  <si>
    <t>0211</t>
  </si>
  <si>
    <t>Вентилятор дутьевой</t>
  </si>
  <si>
    <t>0214</t>
  </si>
  <si>
    <t>ВДН-25.</t>
  </si>
  <si>
    <t>0215</t>
  </si>
  <si>
    <t>Насос</t>
  </si>
  <si>
    <t>Д 320-50</t>
  </si>
  <si>
    <t>0228</t>
  </si>
  <si>
    <t xml:space="preserve">Насос  </t>
  </si>
  <si>
    <t>КМ 100-80-160</t>
  </si>
  <si>
    <t>0231</t>
  </si>
  <si>
    <t>К 100-65-250</t>
  </si>
  <si>
    <t xml:space="preserve"> Насос  </t>
  </si>
  <si>
    <t>К-30-40</t>
  </si>
  <si>
    <t>0232</t>
  </si>
  <si>
    <t xml:space="preserve">Насос </t>
  </si>
  <si>
    <t>Д 320-150</t>
  </si>
  <si>
    <t>0236</t>
  </si>
  <si>
    <t>КМ 45-55</t>
  </si>
  <si>
    <t>0238</t>
  </si>
  <si>
    <t>К 100-15</t>
  </si>
  <si>
    <t>0241</t>
  </si>
  <si>
    <t>К 8-18</t>
  </si>
  <si>
    <t>0243</t>
  </si>
  <si>
    <t>К 45-55</t>
  </si>
  <si>
    <t>0244</t>
  </si>
  <si>
    <t>Конвейер ленточный в комплекте</t>
  </si>
  <si>
    <t>№2В-500мм35м.п.</t>
  </si>
  <si>
    <t>0304</t>
  </si>
  <si>
    <t>0303</t>
  </si>
  <si>
    <t>Углеподача-эстакада с п/путями,тележкой,лебедкой</t>
  </si>
  <si>
    <t>0305</t>
  </si>
  <si>
    <t>0306</t>
  </si>
  <si>
    <t>Транспортер подачи угля</t>
  </si>
  <si>
    <t>0308</t>
  </si>
  <si>
    <t>0307</t>
  </si>
  <si>
    <t xml:space="preserve">Конвейер </t>
  </si>
  <si>
    <t>В-650</t>
  </si>
  <si>
    <t>0309</t>
  </si>
  <si>
    <t>Конвейер</t>
  </si>
  <si>
    <t>0310</t>
  </si>
  <si>
    <t>Конвейер ленточный</t>
  </si>
  <si>
    <t>0311</t>
  </si>
  <si>
    <t>Кранбалка</t>
  </si>
  <si>
    <t>0314</t>
  </si>
  <si>
    <t>Сварочный аппарат</t>
  </si>
  <si>
    <t>0322</t>
  </si>
  <si>
    <t>Сварочный агрегат</t>
  </si>
  <si>
    <t>0324</t>
  </si>
  <si>
    <t>ТДМ-401</t>
  </si>
  <si>
    <t>0335</t>
  </si>
  <si>
    <t>0326</t>
  </si>
  <si>
    <t>0331</t>
  </si>
  <si>
    <t>0332</t>
  </si>
  <si>
    <t>0329</t>
  </si>
  <si>
    <t>0460</t>
  </si>
  <si>
    <t xml:space="preserve">Котел "Братск" </t>
  </si>
  <si>
    <t>0284</t>
  </si>
  <si>
    <t>0296</t>
  </si>
  <si>
    <t>0295</t>
  </si>
  <si>
    <t>0294</t>
  </si>
  <si>
    <t>0293</t>
  </si>
  <si>
    <t>0285</t>
  </si>
  <si>
    <t>0286</t>
  </si>
  <si>
    <t>0287</t>
  </si>
  <si>
    <t>0288</t>
  </si>
  <si>
    <t>Котел "Братск"</t>
  </si>
  <si>
    <t>0289</t>
  </si>
  <si>
    <t>0290</t>
  </si>
  <si>
    <t>0291</t>
  </si>
  <si>
    <t>0292</t>
  </si>
  <si>
    <t>0298</t>
  </si>
  <si>
    <t>0297</t>
  </si>
  <si>
    <t>Станок токарный</t>
  </si>
  <si>
    <t>0342</t>
  </si>
  <si>
    <t>Станок заточный</t>
  </si>
  <si>
    <t>0352</t>
  </si>
  <si>
    <t>Станок сверлильный</t>
  </si>
  <si>
    <t>0353</t>
  </si>
  <si>
    <t>Вагон передвижной</t>
  </si>
  <si>
    <t>0390</t>
  </si>
  <si>
    <t>Электроточило</t>
  </si>
  <si>
    <t>0392</t>
  </si>
  <si>
    <t>Фильтр водородно-катионитовый</t>
  </si>
  <si>
    <t>0365</t>
  </si>
  <si>
    <t>Батарейный золоуловитель</t>
  </si>
  <si>
    <t>0366</t>
  </si>
  <si>
    <t>Колонка диараторная</t>
  </si>
  <si>
    <t>ДН-100</t>
  </si>
  <si>
    <t>0368</t>
  </si>
  <si>
    <t>Химводоподготовка</t>
  </si>
  <si>
    <t>Сухое шлакоудаление</t>
  </si>
  <si>
    <t>0371</t>
  </si>
  <si>
    <t>Бак диараторный</t>
  </si>
  <si>
    <t>25 куб.м.</t>
  </si>
  <si>
    <t>0372</t>
  </si>
  <si>
    <t xml:space="preserve">Бак диараторный </t>
  </si>
  <si>
    <t>8,5 куб.м.</t>
  </si>
  <si>
    <t>0373</t>
  </si>
  <si>
    <t>Пароводонагреватель</t>
  </si>
  <si>
    <t>ПОСТ 34-531-68</t>
  </si>
  <si>
    <t>0374</t>
  </si>
  <si>
    <t>УВП-1</t>
  </si>
  <si>
    <t>0375</t>
  </si>
  <si>
    <t>0376</t>
  </si>
  <si>
    <t>Электрокотел</t>
  </si>
  <si>
    <t>КЭВ 250/0,4</t>
  </si>
  <si>
    <t>0217</t>
  </si>
  <si>
    <t>Электропанель</t>
  </si>
  <si>
    <t>ПУ КЭВ 250/0,4</t>
  </si>
  <si>
    <t>0218</t>
  </si>
  <si>
    <t>0502</t>
  </si>
  <si>
    <t xml:space="preserve">Электрокотел </t>
  </si>
  <si>
    <t>0503</t>
  </si>
  <si>
    <t xml:space="preserve">Электропанель </t>
  </si>
  <si>
    <t>0504</t>
  </si>
  <si>
    <t>КТПНС 630/10</t>
  </si>
  <si>
    <t>0505</t>
  </si>
  <si>
    <t>КЭВ 1000/0,4</t>
  </si>
  <si>
    <t>0509</t>
  </si>
  <si>
    <t>Шкаф  ввода</t>
  </si>
  <si>
    <t>0510</t>
  </si>
  <si>
    <t>Шкаф ШСН</t>
  </si>
  <si>
    <t>0511</t>
  </si>
  <si>
    <t>Шкаф ШППН</t>
  </si>
  <si>
    <t>0512</t>
  </si>
  <si>
    <t>Пульт ПМУ</t>
  </si>
  <si>
    <t>0514</t>
  </si>
  <si>
    <t>Пульт ПМС</t>
  </si>
  <si>
    <t>0515</t>
  </si>
  <si>
    <t>Щиток вводный</t>
  </si>
  <si>
    <t>0516</t>
  </si>
  <si>
    <t>0517</t>
  </si>
  <si>
    <t>ТМ 1000/10/0,4</t>
  </si>
  <si>
    <t>0518</t>
  </si>
  <si>
    <t>НКУ 140</t>
  </si>
  <si>
    <t>0519</t>
  </si>
  <si>
    <t>0520</t>
  </si>
  <si>
    <t>ПУ КЭВ 1000/0,4.</t>
  </si>
  <si>
    <t>0521</t>
  </si>
  <si>
    <t>Камера КСО</t>
  </si>
  <si>
    <t>0522</t>
  </si>
  <si>
    <t>0523</t>
  </si>
  <si>
    <t>0524</t>
  </si>
  <si>
    <t>0525</t>
  </si>
  <si>
    <t>Шкаф ГВС</t>
  </si>
  <si>
    <t>0526</t>
  </si>
  <si>
    <t>ТМ 160/10</t>
  </si>
  <si>
    <t>0527</t>
  </si>
  <si>
    <t>0528</t>
  </si>
  <si>
    <t xml:space="preserve">Насос                        </t>
  </si>
  <si>
    <t>К 100-65-200</t>
  </si>
  <si>
    <t>0529</t>
  </si>
  <si>
    <t xml:space="preserve">Трансформатор        </t>
  </si>
  <si>
    <t>0223</t>
  </si>
  <si>
    <t xml:space="preserve">Камера КСО </t>
  </si>
  <si>
    <t>6 шт.</t>
  </si>
  <si>
    <t>0224</t>
  </si>
  <si>
    <t xml:space="preserve">Электрокотел              </t>
  </si>
  <si>
    <t>КЭВ 160/0,4</t>
  </si>
  <si>
    <t>0532</t>
  </si>
  <si>
    <t xml:space="preserve">Электропанель           </t>
  </si>
  <si>
    <t>0533</t>
  </si>
  <si>
    <t>0534</t>
  </si>
  <si>
    <t>ХВП 45/30</t>
  </si>
  <si>
    <t>0240</t>
  </si>
  <si>
    <t>КТП</t>
  </si>
  <si>
    <t xml:space="preserve"> 630/10</t>
  </si>
  <si>
    <t>0379</t>
  </si>
  <si>
    <t xml:space="preserve">КТП </t>
  </si>
  <si>
    <t>0380</t>
  </si>
  <si>
    <t xml:space="preserve">Котлы б/у после ремонта  </t>
  </si>
  <si>
    <t>Универсал</t>
  </si>
  <si>
    <t>0382</t>
  </si>
  <si>
    <t>ТМЗ</t>
  </si>
  <si>
    <t>0381</t>
  </si>
  <si>
    <t>КВЖД СЭМ -2</t>
  </si>
  <si>
    <t>0383</t>
  </si>
  <si>
    <t xml:space="preserve">Котлы </t>
  </si>
  <si>
    <t>б/у после ремонта</t>
  </si>
  <si>
    <t>0385</t>
  </si>
  <si>
    <t>Электродвигатель</t>
  </si>
  <si>
    <t xml:space="preserve"> 11/1000</t>
  </si>
  <si>
    <t>0386</t>
  </si>
  <si>
    <t>ТМ 10/0,4</t>
  </si>
  <si>
    <t>0387</t>
  </si>
  <si>
    <t xml:space="preserve"> К 20/30</t>
  </si>
  <si>
    <t>0245</t>
  </si>
  <si>
    <t xml:space="preserve"> К 40/50</t>
  </si>
  <si>
    <t>0246</t>
  </si>
  <si>
    <t xml:space="preserve"> Д 320</t>
  </si>
  <si>
    <t>0247</t>
  </si>
  <si>
    <t>К 8/18</t>
  </si>
  <si>
    <t>0248</t>
  </si>
  <si>
    <t>Д 320 б/у</t>
  </si>
  <si>
    <t>0249</t>
  </si>
  <si>
    <t>Насос сетевой для давления</t>
  </si>
  <si>
    <t>К 45/30</t>
  </si>
  <si>
    <t>0255</t>
  </si>
  <si>
    <t>320/55,75</t>
  </si>
  <si>
    <t>0257</t>
  </si>
  <si>
    <t>0261</t>
  </si>
  <si>
    <t xml:space="preserve">Дымосос </t>
  </si>
  <si>
    <t>ДН-8</t>
  </si>
  <si>
    <t>0269</t>
  </si>
  <si>
    <t>Дымосос</t>
  </si>
  <si>
    <t>0270</t>
  </si>
  <si>
    <t>0273</t>
  </si>
  <si>
    <t xml:space="preserve"> ДН-10 </t>
  </si>
  <si>
    <t>0276</t>
  </si>
  <si>
    <t>ДН-10 с э/дв</t>
  </si>
  <si>
    <t>0277</t>
  </si>
  <si>
    <t>ДН-10 б/у</t>
  </si>
  <si>
    <t>0280</t>
  </si>
  <si>
    <t xml:space="preserve">Дымосос  </t>
  </si>
  <si>
    <t>ДН 12,5 б/д</t>
  </si>
  <si>
    <t>0323</t>
  </si>
  <si>
    <t>ДН-10</t>
  </si>
  <si>
    <t>0271</t>
  </si>
  <si>
    <t>Циклон</t>
  </si>
  <si>
    <t>0281</t>
  </si>
  <si>
    <t>0282</t>
  </si>
  <si>
    <t xml:space="preserve"> ДН-10 б/у</t>
  </si>
  <si>
    <t>0279</t>
  </si>
  <si>
    <t>К50-80-200   с э/двигателем 15квт 3000 об/мин</t>
  </si>
  <si>
    <t>1156</t>
  </si>
  <si>
    <t>К100-65-200</t>
  </si>
  <si>
    <t>1252</t>
  </si>
  <si>
    <t>шкаф ввода</t>
  </si>
  <si>
    <t>1 шт -сетев.уч-к, 4 шт -3уч-к</t>
  </si>
  <si>
    <t xml:space="preserve">Ходовая часть ДН 12,5 </t>
  </si>
  <si>
    <t>уч-к № 5</t>
  </si>
  <si>
    <t>вентилятор с двигателем</t>
  </si>
  <si>
    <t>уч-к № 1 ц/кот</t>
  </si>
  <si>
    <t>дымосос ДН-10</t>
  </si>
  <si>
    <t xml:space="preserve"> уч-к № 1 шк-12</t>
  </si>
  <si>
    <t>насос к 80-50-200 сэ/дв 15/300</t>
  </si>
  <si>
    <t>уч-к № 4  э/кот 6</t>
  </si>
  <si>
    <t>насос НКЦ 140</t>
  </si>
  <si>
    <t>насос к 20-30</t>
  </si>
  <si>
    <t>уч-к № 4 кот. по ул. Масловского</t>
  </si>
  <si>
    <t>насос к 45/55</t>
  </si>
  <si>
    <t>АТУ</t>
  </si>
  <si>
    <t>насос Д 200-36</t>
  </si>
  <si>
    <t xml:space="preserve">уч-к № 3  </t>
  </si>
  <si>
    <t>Течеискатель</t>
  </si>
  <si>
    <t>уч-к теплосети</t>
  </si>
  <si>
    <t>Паровой котел ДКВР 10/13 № 3</t>
  </si>
  <si>
    <t>НСФ</t>
  </si>
  <si>
    <t>ТП ТМ 630/10, трансформаторная подстанция с силовым трансформатором 630 кВ, 10/04 кВ</t>
  </si>
  <si>
    <t>установлена на очистных сооружениях города</t>
  </si>
  <si>
    <t>КТП 630/10-0,4 кВ Компл-ая трансф-я подст-я с силовым трансф-м мощностью 630 кВ, напряжение 10/0,4 кВ.</t>
  </si>
  <si>
    <t>Кирзавод</t>
  </si>
  <si>
    <t>насос Д 320-50</t>
  </si>
  <si>
    <t>уч-к водоснабж.</t>
  </si>
  <si>
    <t xml:space="preserve">Трансформаторная подстанция   </t>
  </si>
  <si>
    <t>пилорама</t>
  </si>
  <si>
    <t>Выкл.авт.серии АВ2М10 СВ 800 АРП</t>
  </si>
  <si>
    <t>кот. Слюдфабрики</t>
  </si>
  <si>
    <t>080.2.</t>
  </si>
  <si>
    <t>0006</t>
  </si>
  <si>
    <t>Дымосос ДН 10 б/у</t>
  </si>
  <si>
    <t>котельная ДСУ, уч. №3</t>
  </si>
  <si>
    <t>0007</t>
  </si>
  <si>
    <t>Дымосос ДН-10 -1000 лев.</t>
  </si>
  <si>
    <t>участок 2 болотная</t>
  </si>
  <si>
    <t>Дымосос ДН-10   1000 пр.</t>
  </si>
  <si>
    <t>уч.1 котельная</t>
  </si>
  <si>
    <t>Дымосос ДН-10</t>
  </si>
  <si>
    <t>котельная шк. №2</t>
  </si>
  <si>
    <t>Золоулавитель 4х-2БН 2-6</t>
  </si>
  <si>
    <t>уч.5 слюдф</t>
  </si>
  <si>
    <t>0011</t>
  </si>
  <si>
    <t>трубные регистры к котлу "Братск" М</t>
  </si>
  <si>
    <t>участок 1 ц.кот.</t>
  </si>
  <si>
    <t>0013</t>
  </si>
  <si>
    <t>Маш.пост.тока 4А ПН-М</t>
  </si>
  <si>
    <t>участок 5</t>
  </si>
  <si>
    <t>0017</t>
  </si>
  <si>
    <t>Насос Д 320-50 с эл.дв. 75/1500</t>
  </si>
  <si>
    <t>0019</t>
  </si>
  <si>
    <t>Насос Д 320/50 с эл.дв. 55/1500</t>
  </si>
  <si>
    <t>уч. №2</t>
  </si>
  <si>
    <t>0020</t>
  </si>
  <si>
    <t>Насос К 80-50-200 с эл.дв.15/3000</t>
  </si>
  <si>
    <t>участок 4</t>
  </si>
  <si>
    <t>0031</t>
  </si>
  <si>
    <t>Насос КМ 80-50-200 с эл.дв. 15/3000</t>
  </si>
  <si>
    <t>0032</t>
  </si>
  <si>
    <t>котельная модуль</t>
  </si>
  <si>
    <t>0033</t>
  </si>
  <si>
    <t>0034</t>
  </si>
  <si>
    <t>котельная шк. №2 уч.№3</t>
  </si>
  <si>
    <t>Насос К 80-65-160 с эл.дв. 7,5/3000</t>
  </si>
  <si>
    <t>уч. 1 шк 12</t>
  </si>
  <si>
    <t>0036</t>
  </si>
  <si>
    <t>Насос ЦНСГ 38-132 с дв. 30/3000</t>
  </si>
  <si>
    <t>участок 5 слюдф</t>
  </si>
  <si>
    <t>0037</t>
  </si>
  <si>
    <t xml:space="preserve">участок 3 хлх </t>
  </si>
  <si>
    <t>0041</t>
  </si>
  <si>
    <t>Трансформатор сварочный ТДМ 303</t>
  </si>
  <si>
    <t xml:space="preserve"> участок 3 ХЛХ</t>
  </si>
  <si>
    <t>0043</t>
  </si>
  <si>
    <t>Экономайзер ЭБ 1-330</t>
  </si>
  <si>
    <t>уч. 5</t>
  </si>
  <si>
    <t>0047</t>
  </si>
  <si>
    <t>ТМ 630/10</t>
  </si>
  <si>
    <t>Молодости 7</t>
  </si>
  <si>
    <t>0016</t>
  </si>
  <si>
    <t>ТМ250/10-0,4</t>
  </si>
  <si>
    <t>0045</t>
  </si>
  <si>
    <t>ТМ 630/1004 б\у</t>
  </si>
  <si>
    <t>0046</t>
  </si>
  <si>
    <t>движимое имущество (производственный хозяйственный инвентарь)</t>
  </si>
  <si>
    <t>010.6.</t>
  </si>
  <si>
    <t>0048</t>
  </si>
  <si>
    <t>Всего:</t>
  </si>
  <si>
    <t>Лот №2 для осуществления деятельности по электроснабжению</t>
  </si>
  <si>
    <t>ЛЭП ВЛ-10кв.</t>
  </si>
  <si>
    <t>ЛЭП ВЛ-10кв</t>
  </si>
  <si>
    <t xml:space="preserve">  </t>
  </si>
  <si>
    <t>ВЛ-0,4кв.</t>
  </si>
  <si>
    <t>Ленина,49,котельная</t>
  </si>
  <si>
    <t>ЛЭП-10 кв.(17железобетонных опор, сечение провода 70 кв.мм.)</t>
  </si>
  <si>
    <t>к 4-й э/котельной</t>
  </si>
  <si>
    <t>ВЛ-10 кв. 2-х цеп. (8 железобетонных опор, сечение провода 70 кв.мм.)</t>
  </si>
  <si>
    <t>городской водозабор</t>
  </si>
  <si>
    <t>ВЛ-10 кв. 2-х цеп. (10 железобетонных опор, сечение провода 70 кв.мм.)</t>
  </si>
  <si>
    <t>ВЛ-0,4 кв. 2-х цеп. (4 железобетонные опоры, сечение провода 120 кв.мм.)</t>
  </si>
  <si>
    <t>ул. Гагарина</t>
  </si>
  <si>
    <t>ЛЭП-10 кв. 2-х цеп.(всего 99 опор, в т.ч.  ж/б-83 шт, металлич - 16, сечение провода 70 кв.мм.)</t>
  </si>
  <si>
    <t>от подстанции ВРС до э/кот № 5</t>
  </si>
  <si>
    <t>ВЛ-10 кв. (4 железобетонные опоры, сечение провода 70 кв.мм.)</t>
  </si>
  <si>
    <t>к э/кот шк. № 48</t>
  </si>
  <si>
    <t>ВЛ-0,4 кв. (8 железобетонных опор, сечение провода 35 кв.мм.)</t>
  </si>
  <si>
    <t>ул. Штурманская  (эл/снабж населения)</t>
  </si>
  <si>
    <t>ВЛ-0,4 кв. (4 железобетонные опоры, сечение провода 50 кв.мм.)</t>
  </si>
  <si>
    <t>к кот шк №1</t>
  </si>
  <si>
    <t>ВЛ-0,4 кв. (11 железобетонных опор, сечение провода 50 кв.мм.)</t>
  </si>
  <si>
    <t>ул. Фурмонова</t>
  </si>
  <si>
    <t>ВЛ-0,4 кв. (19 железобетонных опор, сечение провода 50 кв.мм.)</t>
  </si>
  <si>
    <t>Штурманская пер.Водопроводный</t>
  </si>
  <si>
    <t>ВЛ-10 кв. (21 железобетонная опора, сечение провода 70 кв.мм.)</t>
  </si>
  <si>
    <t>Транспортный водозабор</t>
  </si>
  <si>
    <t>ВЛ-0,4 кв. (32 железобетонные опоры, сечение провода 50 кв.мм.)</t>
  </si>
  <si>
    <t>ул. Фабричная</t>
  </si>
  <si>
    <t>ВЛ-0,4 кв. (5 железобетонных опор, сечение провода 35 кв.мм.)</t>
  </si>
  <si>
    <t>пер. Сухой</t>
  </si>
  <si>
    <t>к котельной Кирзавода</t>
  </si>
  <si>
    <t>ВЛ-022 КВ</t>
  </si>
  <si>
    <t>ул. Садовая</t>
  </si>
  <si>
    <t>ВЛ -0,4кв.электропередачи</t>
  </si>
  <si>
    <t>ТМ 1000/10-0,4 Трансформатор силовой масляный</t>
  </si>
  <si>
    <t>установлен на подстанции ул. Энгельса</t>
  </si>
  <si>
    <t>Силовой трансформатор Масляной ТМ 250/10-0,4, номинальная мощность 250 кВ., понижающий, высокое напряжение 10 кВ., низкое напряжение 0,4 кВ.</t>
  </si>
  <si>
    <t>городской водозабор (котельная ЗИЗКТ)</t>
  </si>
  <si>
    <t>КТП 400/10-0,4 кВ</t>
  </si>
  <si>
    <t>осущ-т эл/снабж РМЦ, котельной, ГДК, жилых домов</t>
  </si>
  <si>
    <t>КТП 400/10-0,4 кВ Компл-ая трансф-я подст-я с силовым трансф-м мощностью 160 кВ, напряжение 10/0,4 кВ.</t>
  </si>
  <si>
    <t>ул. Водопроводная, пер. Водопроводный, ул. Рабоче-крестьянская</t>
  </si>
  <si>
    <t>КТП 400/10-0,4 кВ Компл-ая трансф-я подст-я с силовым трансф-м мощностью 250 кВ, напряжение 10/0,4 кВ.</t>
  </si>
  <si>
    <t>ул. Фабричная, ул. Димитрова</t>
  </si>
  <si>
    <t>КТП 400/10-0,4 кВ Компл-ая трансф-я подст-я с силовым трансф-м мощностью 400 кВ, напряжение 10/0,4 кВ.</t>
  </si>
  <si>
    <t>ул. Димитрова, ул. Байкальская</t>
  </si>
  <si>
    <t>транспортный водозабор (подъем и перекачка воды для нужд города)</t>
  </si>
  <si>
    <t>КТП 250/10-0,4 кВ Компл-ая трансф-я подст-я с силовым трансф-м мощностью 250 кВ, напряжение 10/0,4 кВ.</t>
  </si>
  <si>
    <t>ул. Песочная, ул. Победы, пер. Победы, пер. Сухой (э/снабж населения)</t>
  </si>
  <si>
    <t>трансформаторная подстанция № 49 (48,6 кв.м.)</t>
  </si>
  <si>
    <t>Транспортная, 69 б</t>
  </si>
  <si>
    <t>объекты инженерной инфраструктуры (сооружения, передаточные устройства)</t>
  </si>
  <si>
    <t>Лот №3 для осуществления деятельности по водоснабжению</t>
  </si>
  <si>
    <t>Наименование объекта инженерной инфраструктуры</t>
  </si>
  <si>
    <t>Техническ характ-ка</t>
  </si>
  <si>
    <t>Год постр</t>
  </si>
  <si>
    <t>Балансовая            ст-ть, руб.</t>
  </si>
  <si>
    <t>Остаточная ст-ть, руб. на 01.07.10г.</t>
  </si>
  <si>
    <t>Кр</t>
  </si>
  <si>
    <t>К д</t>
  </si>
  <si>
    <t xml:space="preserve">Емкость для воды </t>
  </si>
  <si>
    <t>010.3.0098</t>
  </si>
  <si>
    <t>ЗИЗКТ</t>
  </si>
  <si>
    <t>куб.м.</t>
  </si>
  <si>
    <t>Насосная станция</t>
  </si>
  <si>
    <t>Пушкина, 35</t>
  </si>
  <si>
    <t>Насосная станция 2-го подъема</t>
  </si>
  <si>
    <t>СМП-175</t>
  </si>
  <si>
    <t>Ограждение</t>
  </si>
  <si>
    <t>Водоснабжение, подъем воды</t>
  </si>
  <si>
    <t>Подземный водозабор</t>
  </si>
  <si>
    <t>Артезианская скважина</t>
  </si>
  <si>
    <t>ул. Гоголя, р-н д.98</t>
  </si>
  <si>
    <t>ул.Дорожная, 9</t>
  </si>
  <si>
    <t>Артезианская скважина 1,2,3</t>
  </si>
  <si>
    <t>Восточный переезд, 18</t>
  </si>
  <si>
    <t>ул. Полевая, 24</t>
  </si>
  <si>
    <t>Водозабор</t>
  </si>
  <si>
    <t>ул. Победы, 3а</t>
  </si>
  <si>
    <t>Водонапорная башня</t>
  </si>
  <si>
    <t>ул.Октябрьская, 1</t>
  </si>
  <si>
    <t>М. Нагорная, 1 (ше-инт №5)</t>
  </si>
  <si>
    <t>Водонапорная башня №5</t>
  </si>
  <si>
    <t>Узловая больница, ул. Ангарская</t>
  </si>
  <si>
    <t>Водонапорная башня со скважиной</t>
  </si>
  <si>
    <t>ул.Советская, 31</t>
  </si>
  <si>
    <t>Водонасосная станция</t>
  </si>
  <si>
    <t>пер. Водопроводный, 2а</t>
  </si>
  <si>
    <t>ул. Знаменская, р-н д. 95</t>
  </si>
  <si>
    <t>Водопровод ПМК-10</t>
  </si>
  <si>
    <t>Восточный переезд, ПМК-10</t>
  </si>
  <si>
    <t>Водопроводные сети</t>
  </si>
  <si>
    <t>НПС</t>
  </si>
  <si>
    <t>Водозаборные будки</t>
  </si>
  <si>
    <t>ул. Фабричная, 16;       ул.Байкальская, 33;     ул.Победы, 5;            ул.Союзная 1; ул.Водопроводная,4;        ул.Победы, 22</t>
  </si>
  <si>
    <t>Вспомогательное помещение</t>
  </si>
  <si>
    <t>сл.ф-ка</t>
  </si>
  <si>
    <t>Водонапорная башни</t>
  </si>
  <si>
    <t>Наружные водопроводные сети (трубы стальные д100 мм)</t>
  </si>
  <si>
    <t>ул.Жданова - Цветочная</t>
  </si>
  <si>
    <t>Резервуар для воды</t>
  </si>
  <si>
    <t>установлен на артезианской сважине п. Свердловский</t>
  </si>
  <si>
    <t xml:space="preserve">куб.м. </t>
  </si>
  <si>
    <t>Артезианская скважина (диаметр 200 мм)</t>
  </si>
  <si>
    <t>Свердловский</t>
  </si>
  <si>
    <t xml:space="preserve">м </t>
  </si>
  <si>
    <t>Скважина (диаметр 200 мм)</t>
  </si>
  <si>
    <t>Водоразборная колонка</t>
  </si>
  <si>
    <t>пер. Путейский</t>
  </si>
  <si>
    <t>Городской водозабор</t>
  </si>
  <si>
    <t>Водопровод</t>
  </si>
  <si>
    <t>ПМК-171</t>
  </si>
  <si>
    <t>Движимое имущество (машины и оборудование)</t>
  </si>
  <si>
    <t>Процент износа</t>
  </si>
  <si>
    <t>Пр</t>
  </si>
  <si>
    <t>Кп</t>
  </si>
  <si>
    <t>Миноискатель</t>
  </si>
  <si>
    <t>Насос Д320-50</t>
  </si>
  <si>
    <t>Насос 320-50</t>
  </si>
  <si>
    <t>Насос К 100-65-200</t>
  </si>
  <si>
    <t>Насос К 80-50-200 с э/дв.</t>
  </si>
  <si>
    <t>Насос ЭЦВ 8-16-140</t>
  </si>
  <si>
    <t>Насос ЭЦВ 8-25-100</t>
  </si>
  <si>
    <t>Трансформатор сварочный ТДМ-401</t>
  </si>
  <si>
    <t>Металлоискатель</t>
  </si>
  <si>
    <t>таль электрическая</t>
  </si>
  <si>
    <t>Ограждение забор</t>
  </si>
  <si>
    <t>Экспериментальная, 35</t>
  </si>
  <si>
    <t>Выключатель автоматич.ВА 55-411000А</t>
  </si>
  <si>
    <t>тр.водозабор</t>
  </si>
  <si>
    <t xml:space="preserve">Выключатель автоматич.ВА 53-43 1600А </t>
  </si>
  <si>
    <t>Насос Д-320-50 с эл.дв.55/15600</t>
  </si>
  <si>
    <t>Насос ЭЦВ 6-10-80</t>
  </si>
  <si>
    <t>гор. водозабор</t>
  </si>
  <si>
    <t>Насос ЭЦВ 6-10-110</t>
  </si>
  <si>
    <t>ХЛХ Снежная</t>
  </si>
  <si>
    <t>Насос ЭЦВ 6-16-110</t>
  </si>
  <si>
    <t>колонка Болотная</t>
  </si>
  <si>
    <t>св. район гагарина</t>
  </si>
  <si>
    <t>св. водозабор</t>
  </si>
  <si>
    <t>Насос ЭЦВ 8-25-125</t>
  </si>
  <si>
    <t>Насос ЦМ 400*105 с эл.дв.200/1500</t>
  </si>
  <si>
    <t>трансп. Водозабор</t>
  </si>
  <si>
    <t>Лот №4 для осуществления деятельности по водоотведению</t>
  </si>
  <si>
    <t>Здания</t>
  </si>
  <si>
    <t>Кизн</t>
  </si>
  <si>
    <t xml:space="preserve">Пониж. Коэфф. </t>
  </si>
  <si>
    <t>Одноэтажное панельное здание (блок доочистки)</t>
  </si>
  <si>
    <t>Очистные сооружения, 1368 км автодороги М53</t>
  </si>
  <si>
    <t>2-хэтажное кирпичное  здание, (котельная, лаборатория административное)</t>
  </si>
  <si>
    <t>Здание хлораторной. (Одноэтажное пристроенное кирпичное)</t>
  </si>
  <si>
    <t xml:space="preserve">одноэтажное кирпичное здание ЦРМ </t>
  </si>
  <si>
    <t>Октябрьская,1Н</t>
  </si>
  <si>
    <t>Техническая характеристика</t>
  </si>
  <si>
    <t>Кд</t>
  </si>
  <si>
    <t>Сети канализационные</t>
  </si>
  <si>
    <t>ул.2-я Знаменская</t>
  </si>
  <si>
    <t>км</t>
  </si>
  <si>
    <t>Канализационный самотечный трубопровод</t>
  </si>
  <si>
    <t>ул.Кашика, 47-57</t>
  </si>
  <si>
    <t>сл.фабрика</t>
  </si>
  <si>
    <t>Канализационный коллектор</t>
  </si>
  <si>
    <t>сл.фабрика, брошен</t>
  </si>
  <si>
    <t>сл.фабрика, пром.площадка</t>
  </si>
  <si>
    <t>ул.Комсомольская</t>
  </si>
  <si>
    <t>от переезда до МПС база</t>
  </si>
  <si>
    <t>Канализационный коллектор напорн.</t>
  </si>
  <si>
    <t>р-он шк.№10</t>
  </si>
  <si>
    <t>Канализационные сети</t>
  </si>
  <si>
    <t>Восточный  переезд, ПМК-10</t>
  </si>
  <si>
    <t>ул. Кашика, двор</t>
  </si>
  <si>
    <t>КНС-очистные</t>
  </si>
  <si>
    <t>ул.Знаменская</t>
  </si>
  <si>
    <t>Канализационная насосная станция №3</t>
  </si>
  <si>
    <t>ул. Кашика, р-н д.44</t>
  </si>
  <si>
    <t>Канализационная насосная станция №2</t>
  </si>
  <si>
    <t>ул.Кашика, сл.фабрика</t>
  </si>
  <si>
    <t>Канализационная насосная станция</t>
  </si>
  <si>
    <t>НПС, р-н д/с № 19</t>
  </si>
  <si>
    <t>ул. Знаменская, р-н д 28</t>
  </si>
  <si>
    <t>ул. Гоголя, 54</t>
  </si>
  <si>
    <t>Камера гашения на НКК</t>
  </si>
  <si>
    <t>ул.Советская, котельная шк.№12</t>
  </si>
  <si>
    <t>Трубопровод технологический</t>
  </si>
  <si>
    <t>Песколовки</t>
  </si>
  <si>
    <t>Иловые площадки</t>
  </si>
  <si>
    <t>Водопровод холодной воды</t>
  </si>
  <si>
    <t>Блок емкостей</t>
  </si>
  <si>
    <t>Наружные канализационные сети (трубы чугунные д250 мм.)</t>
  </si>
  <si>
    <t>ул. Масловского</t>
  </si>
  <si>
    <t>Сети канализационные (трубы чугун, чеканка д200 мм)_</t>
  </si>
  <si>
    <t>ул. 2-я Пролетарская</t>
  </si>
  <si>
    <t>Эрлифт</t>
  </si>
  <si>
    <t xml:space="preserve">Блок емкостей </t>
  </si>
  <si>
    <t>Нижнеудинск, 1368 км автодороги М-53 очистные сооружения</t>
  </si>
  <si>
    <t>м3</t>
  </si>
  <si>
    <t>Напорный канализационный коллектор с КНС, состоящий из            1)напорный КК с КНС по ул. Пушкина до колодца №8 по пер.Уватскому;          2)здание КНС, площадью 39,6</t>
  </si>
  <si>
    <t>Нижнеудинск, Пушкина</t>
  </si>
  <si>
    <t>2001</t>
  </si>
  <si>
    <t>Нижнеудинск, канализ.колл. На участке КНС - (автобаза ул. Кашика) - очистные 1 км автодороги М-53 западный участок</t>
  </si>
  <si>
    <t>1984</t>
  </si>
  <si>
    <t>Наименование движимого имущества (машины и оборудование)</t>
  </si>
  <si>
    <t>Место расположения</t>
  </si>
  <si>
    <t>Инвентарн. Номер</t>
  </si>
  <si>
    <t>Электроталь</t>
  </si>
  <si>
    <t>Водоотведение, перекачка стоков</t>
  </si>
  <si>
    <t>Сварочный аппарат ТДМ 163-2208</t>
  </si>
  <si>
    <t>Печка паровозная ПЗТ</t>
  </si>
  <si>
    <t>Насос фекальный СМ 100-125 б/дв</t>
  </si>
  <si>
    <t>Насос СМ 125-80-315/4</t>
  </si>
  <si>
    <t>Насос К45-30</t>
  </si>
  <si>
    <t>Насос для перекачки сточных вод ФНГ 450-22-5а</t>
  </si>
  <si>
    <t>Эл.двигатель АТН 2309</t>
  </si>
  <si>
    <t>Эл.двигатель 5,5/1430</t>
  </si>
  <si>
    <t>Эл.двигатель 5,5 квт</t>
  </si>
  <si>
    <t>Эл.двигатель 22 квт</t>
  </si>
  <si>
    <t>Эл.двигатель 18/1500</t>
  </si>
  <si>
    <t>Трубогиб ВМС 23</t>
  </si>
  <si>
    <t>Станок сверлильный 2А 135</t>
  </si>
  <si>
    <t>Насос 45/30</t>
  </si>
  <si>
    <t>Набор ариометров</t>
  </si>
  <si>
    <t>Воздуховка ТВ-40</t>
  </si>
  <si>
    <t>Аппаратура АН-1</t>
  </si>
  <si>
    <t>Аквадистилятор</t>
  </si>
  <si>
    <t>Насос СМ 50-125-315/4</t>
  </si>
  <si>
    <t>канализ.</t>
  </si>
  <si>
    <t>стационарный расходометр</t>
  </si>
  <si>
    <t>уч-к очистные</t>
  </si>
  <si>
    <t>термостат АТ -1</t>
  </si>
  <si>
    <r>
      <t xml:space="preserve">насос ФНГ 750/225 </t>
    </r>
    <r>
      <rPr>
        <b/>
        <sz val="9"/>
        <rFont val="Arial"/>
        <family val="2"/>
      </rPr>
      <t xml:space="preserve"> (ФНГ450/225)</t>
    </r>
  </si>
  <si>
    <t>уч-к водоотвед.</t>
  </si>
  <si>
    <r>
      <t>насос СД 250  (</t>
    </r>
    <r>
      <rPr>
        <b/>
        <sz val="9"/>
        <rFont val="Arial"/>
        <family val="2"/>
      </rPr>
      <t>СД 250/22,5 с э/дв 35/1400)</t>
    </r>
  </si>
  <si>
    <r>
      <t>насос СД 70/80  (</t>
    </r>
    <r>
      <rPr>
        <b/>
        <sz val="9"/>
        <rFont val="Arial"/>
        <family val="2"/>
      </rPr>
      <t xml:space="preserve"> э/дв 50/3000)</t>
    </r>
  </si>
  <si>
    <t>насос СМ 125-80-315</t>
  </si>
  <si>
    <t>Эл.двигатель 160/1000 АИР 355 643 Р</t>
  </si>
  <si>
    <t xml:space="preserve">очистные </t>
  </si>
  <si>
    <t>0,08</t>
  </si>
  <si>
    <t>Эл.двигатель 5 АМ 31582 160/3000</t>
  </si>
  <si>
    <t>Эл.калорифер со щитом управлен.</t>
  </si>
  <si>
    <t>ЭКВ-40</t>
  </si>
  <si>
    <t>Печь сушильная</t>
  </si>
  <si>
    <t>изгот. ФРГ</t>
  </si>
  <si>
    <t>Гильотина</t>
  </si>
  <si>
    <t>модель 3118</t>
  </si>
  <si>
    <t>Пресс гидравлический</t>
  </si>
  <si>
    <t>модель М 6326</t>
  </si>
  <si>
    <t>Пресс- ножницы</t>
  </si>
  <si>
    <t>Кран мостовой 2-х тонник</t>
  </si>
  <si>
    <t>№ 18</t>
  </si>
  <si>
    <t>№ 1</t>
  </si>
  <si>
    <t>0,04</t>
  </si>
  <si>
    <t>6Т82Г-1</t>
  </si>
  <si>
    <t>Станок  намоточный</t>
  </si>
  <si>
    <t>Станок токарно-винторезный</t>
  </si>
  <si>
    <t>1 М 63</t>
  </si>
  <si>
    <t>Станок горизонтально-расточной</t>
  </si>
  <si>
    <t>2 Л 614</t>
  </si>
  <si>
    <t xml:space="preserve">Станок круглошлифовальный </t>
  </si>
  <si>
    <t>3 Б 161</t>
  </si>
  <si>
    <t>6 Р 12</t>
  </si>
  <si>
    <t>2 Н 135</t>
  </si>
  <si>
    <t>1 К 692</t>
  </si>
  <si>
    <t>Станок строгальный</t>
  </si>
  <si>
    <t>7 М 36</t>
  </si>
  <si>
    <t>Печь камерная</t>
  </si>
  <si>
    <t>СНОЛ 1,6 2,5 1/9</t>
  </si>
  <si>
    <t>Трубогиб</t>
  </si>
  <si>
    <t>ГСТМ -21 М</t>
  </si>
  <si>
    <t>1 К 62</t>
  </si>
  <si>
    <t>Всего имущества: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</si>
</sst>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49" fontId="3" fillId="33" borderId="14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1" fillId="0" borderId="0" xfId="53" applyFont="1" applyFill="1" applyBorder="1" applyAlignment="1">
      <alignment vertical="top" wrapText="1"/>
      <protection/>
    </xf>
    <xf numFmtId="4" fontId="3" fillId="0" borderId="2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8" fillId="0" borderId="21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4" fontId="9" fillId="0" borderId="16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9" xfId="0" applyNumberFormat="1" applyFont="1" applyBorder="1" applyAlignment="1">
      <alignment horizontal="right" vertical="top" wrapText="1"/>
    </xf>
    <xf numFmtId="0" fontId="4" fillId="0" borderId="19" xfId="0" applyNumberFormat="1" applyFont="1" applyBorder="1" applyAlignment="1">
      <alignment horizontal="right" vertical="top" wrapText="1"/>
    </xf>
    <xf numFmtId="0" fontId="8" fillId="0" borderId="20" xfId="0" applyNumberFormat="1" applyFont="1" applyBorder="1" applyAlignment="1">
      <alignment horizontal="right" vertical="top" wrapText="1"/>
    </xf>
    <xf numFmtId="0" fontId="8" fillId="0" borderId="22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0" fontId="10" fillId="0" borderId="19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" fontId="8" fillId="0" borderId="23" xfId="0" applyNumberFormat="1" applyFont="1" applyBorder="1" applyAlignment="1">
      <alignment vertical="top" wrapText="1"/>
    </xf>
    <xf numFmtId="4" fontId="3" fillId="0" borderId="24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vertical="top" wrapText="1"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8" fillId="0" borderId="23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0" fontId="3" fillId="0" borderId="10" xfId="53" applyFont="1" applyFill="1" applyBorder="1" applyAlignment="1">
      <alignment vertical="top" wrapText="1"/>
      <protection/>
    </xf>
    <xf numFmtId="2" fontId="3" fillId="0" borderId="10" xfId="53" applyNumberFormat="1" applyFont="1" applyFill="1" applyBorder="1" applyAlignment="1">
      <alignment vertical="top" wrapText="1"/>
      <protection/>
    </xf>
    <xf numFmtId="0" fontId="3" fillId="0" borderId="10" xfId="53" applyNumberFormat="1" applyFont="1" applyFill="1" applyBorder="1" applyAlignment="1">
      <alignment vertical="top" wrapText="1"/>
      <protection/>
    </xf>
    <xf numFmtId="0" fontId="3" fillId="0" borderId="25" xfId="53" applyFont="1" applyFill="1" applyBorder="1" applyAlignment="1">
      <alignment vertical="top" wrapText="1"/>
      <protection/>
    </xf>
    <xf numFmtId="0" fontId="3" fillId="0" borderId="25" xfId="53" applyNumberFormat="1" applyFont="1" applyFill="1" applyBorder="1" applyAlignment="1">
      <alignment vertical="top" wrapText="1"/>
      <protection/>
    </xf>
    <xf numFmtId="2" fontId="3" fillId="0" borderId="25" xfId="53" applyNumberFormat="1" applyFont="1" applyFill="1" applyBorder="1" applyAlignment="1">
      <alignment vertical="top" wrapText="1"/>
      <protection/>
    </xf>
    <xf numFmtId="0" fontId="8" fillId="0" borderId="23" xfId="53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4" fontId="1" fillId="34" borderId="0" xfId="0" applyNumberFormat="1" applyFont="1" applyFill="1" applyAlignment="1">
      <alignment/>
    </xf>
    <xf numFmtId="4" fontId="1" fillId="34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 vertical="top" wrapText="1"/>
    </xf>
    <xf numFmtId="3" fontId="13" fillId="34" borderId="10" xfId="0" applyNumberFormat="1" applyFont="1" applyFill="1" applyBorder="1" applyAlignment="1">
      <alignment vertical="top" wrapText="1"/>
    </xf>
    <xf numFmtId="4" fontId="13" fillId="34" borderId="10" xfId="0" applyNumberFormat="1" applyFont="1" applyFill="1" applyBorder="1" applyAlignment="1">
      <alignment vertical="top" wrapText="1"/>
    </xf>
    <xf numFmtId="0" fontId="13" fillId="34" borderId="10" xfId="0" applyNumberFormat="1" applyFont="1" applyFill="1" applyBorder="1" applyAlignment="1">
      <alignment horizontal="center" wrapText="1"/>
    </xf>
    <xf numFmtId="3" fontId="13" fillId="34" borderId="10" xfId="0" applyNumberFormat="1" applyFont="1" applyFill="1" applyBorder="1" applyAlignment="1">
      <alignment horizontal="center" wrapText="1"/>
    </xf>
    <xf numFmtId="0" fontId="8" fillId="34" borderId="20" xfId="0" applyNumberFormat="1" applyFont="1" applyFill="1" applyBorder="1" applyAlignment="1">
      <alignment horizontal="right" vertical="top" wrapText="1"/>
    </xf>
    <xf numFmtId="0" fontId="8" fillId="34" borderId="22" xfId="0" applyNumberFormat="1" applyFont="1" applyFill="1" applyBorder="1" applyAlignment="1">
      <alignment horizontal="right" vertical="top" wrapText="1"/>
    </xf>
    <xf numFmtId="0" fontId="14" fillId="34" borderId="10" xfId="0" applyFont="1" applyFill="1" applyBorder="1" applyAlignment="1">
      <alignment vertical="top" wrapText="1"/>
    </xf>
    <xf numFmtId="4" fontId="14" fillId="34" borderId="10" xfId="0" applyNumberFormat="1" applyFont="1" applyFill="1" applyBorder="1" applyAlignment="1">
      <alignment vertical="top" wrapText="1"/>
    </xf>
    <xf numFmtId="4" fontId="14" fillId="34" borderId="16" xfId="0" applyNumberFormat="1" applyFont="1" applyFill="1" applyBorder="1" applyAlignment="1">
      <alignment vertical="top" wrapText="1"/>
    </xf>
    <xf numFmtId="3" fontId="14" fillId="34" borderId="10" xfId="0" applyNumberFormat="1" applyFont="1" applyFill="1" applyBorder="1" applyAlignment="1">
      <alignment vertical="top" wrapText="1"/>
    </xf>
    <xf numFmtId="0" fontId="14" fillId="34" borderId="10" xfId="0" applyNumberFormat="1" applyFont="1" applyFill="1" applyBorder="1" applyAlignment="1">
      <alignment vertical="top" wrapText="1"/>
    </xf>
    <xf numFmtId="0" fontId="14" fillId="34" borderId="14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4" fontId="14" fillId="34" borderId="14" xfId="0" applyNumberFormat="1" applyFont="1" applyFill="1" applyBorder="1" applyAlignment="1">
      <alignment vertical="top" wrapText="1"/>
    </xf>
    <xf numFmtId="0" fontId="11" fillId="34" borderId="10" xfId="53" applyFont="1" applyFill="1" applyBorder="1" applyAlignment="1">
      <alignment vertical="top" wrapText="1"/>
      <protection/>
    </xf>
    <xf numFmtId="49" fontId="11" fillId="34" borderId="10" xfId="53" applyNumberFormat="1" applyFont="1" applyFill="1" applyBorder="1" applyAlignment="1">
      <alignment horizontal="right" vertical="top" wrapText="1"/>
      <protection/>
    </xf>
    <xf numFmtId="0" fontId="15" fillId="34" borderId="11" xfId="0" applyFont="1" applyFill="1" applyBorder="1" applyAlignment="1">
      <alignment vertical="top" wrapText="1"/>
    </xf>
    <xf numFmtId="4" fontId="15" fillId="34" borderId="12" xfId="0" applyNumberFormat="1" applyFont="1" applyFill="1" applyBorder="1" applyAlignment="1">
      <alignment vertical="top" wrapText="1"/>
    </xf>
    <xf numFmtId="4" fontId="15" fillId="34" borderId="13" xfId="0" applyNumberFormat="1" applyFont="1" applyFill="1" applyBorder="1" applyAlignment="1">
      <alignment vertical="top" wrapText="1"/>
    </xf>
    <xf numFmtId="3" fontId="15" fillId="34" borderId="26" xfId="0" applyNumberFormat="1" applyFont="1" applyFill="1" applyBorder="1" applyAlignment="1">
      <alignment vertical="top" wrapText="1"/>
    </xf>
    <xf numFmtId="4" fontId="15" fillId="34" borderId="26" xfId="0" applyNumberFormat="1" applyFont="1" applyFill="1" applyBorder="1" applyAlignment="1">
      <alignment vertical="top" wrapText="1"/>
    </xf>
    <xf numFmtId="4" fontId="15" fillId="34" borderId="27" xfId="0" applyNumberFormat="1" applyFont="1" applyFill="1" applyBorder="1" applyAlignment="1">
      <alignment vertical="top" wrapText="1"/>
    </xf>
    <xf numFmtId="0" fontId="15" fillId="34" borderId="0" xfId="0" applyFont="1" applyFill="1" applyAlignment="1">
      <alignment vertical="top" wrapText="1"/>
    </xf>
    <xf numFmtId="0" fontId="14" fillId="34" borderId="0" xfId="0" applyFont="1" applyFill="1" applyAlignment="1">
      <alignment vertical="top" wrapText="1"/>
    </xf>
    <xf numFmtId="4" fontId="14" fillId="34" borderId="0" xfId="0" applyNumberFormat="1" applyFont="1" applyFill="1" applyAlignment="1">
      <alignment vertical="top" wrapText="1"/>
    </xf>
    <xf numFmtId="4" fontId="15" fillId="34" borderId="0" xfId="0" applyNumberFormat="1" applyFont="1" applyFill="1" applyBorder="1" applyAlignment="1">
      <alignment vertical="top" wrapText="1"/>
    </xf>
    <xf numFmtId="4" fontId="14" fillId="34" borderId="0" xfId="0" applyNumberFormat="1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vertical="top" wrapText="1"/>
    </xf>
    <xf numFmtId="49" fontId="14" fillId="34" borderId="14" xfId="0" applyNumberFormat="1" applyFont="1" applyFill="1" applyBorder="1" applyAlignment="1">
      <alignment vertical="top" wrapText="1"/>
    </xf>
    <xf numFmtId="2" fontId="14" fillId="34" borderId="10" xfId="0" applyNumberFormat="1" applyFont="1" applyFill="1" applyBorder="1" applyAlignment="1">
      <alignment vertical="top" wrapText="1"/>
    </xf>
    <xf numFmtId="0" fontId="16" fillId="34" borderId="10" xfId="53" applyFont="1" applyFill="1" applyBorder="1" applyAlignment="1">
      <alignment vertical="top" wrapText="1"/>
      <protection/>
    </xf>
    <xf numFmtId="49" fontId="11" fillId="34" borderId="10" xfId="53" applyNumberFormat="1" applyFont="1" applyFill="1" applyBorder="1" applyAlignment="1">
      <alignment vertical="top" wrapText="1"/>
      <protection/>
    </xf>
    <xf numFmtId="0" fontId="11" fillId="34" borderId="14" xfId="53" applyFont="1" applyFill="1" applyBorder="1" applyAlignment="1">
      <alignment vertical="top" wrapText="1"/>
      <protection/>
    </xf>
    <xf numFmtId="0" fontId="15" fillId="34" borderId="28" xfId="0" applyNumberFormat="1" applyFont="1" applyFill="1" applyBorder="1" applyAlignment="1">
      <alignment vertical="top" wrapText="1"/>
    </xf>
    <xf numFmtId="4" fontId="15" fillId="34" borderId="23" xfId="0" applyNumberFormat="1" applyFont="1" applyFill="1" applyBorder="1" applyAlignment="1">
      <alignment vertical="top" wrapText="1"/>
    </xf>
    <xf numFmtId="3" fontId="15" fillId="34" borderId="23" xfId="0" applyNumberFormat="1" applyFont="1" applyFill="1" applyBorder="1" applyAlignment="1">
      <alignment vertical="top" wrapText="1"/>
    </xf>
    <xf numFmtId="49" fontId="15" fillId="34" borderId="23" xfId="0" applyNumberFormat="1" applyFont="1" applyFill="1" applyBorder="1" applyAlignment="1">
      <alignment vertical="top" wrapText="1"/>
    </xf>
    <xf numFmtId="0" fontId="15" fillId="34" borderId="23" xfId="0" applyNumberFormat="1" applyFont="1" applyFill="1" applyBorder="1" applyAlignment="1">
      <alignment vertical="top" wrapText="1"/>
    </xf>
    <xf numFmtId="4" fontId="15" fillId="34" borderId="21" xfId="0" applyNumberFormat="1" applyFont="1" applyFill="1" applyBorder="1" applyAlignment="1">
      <alignment vertical="top" wrapText="1"/>
    </xf>
    <xf numFmtId="4" fontId="15" fillId="34" borderId="10" xfId="0" applyNumberFormat="1" applyFont="1" applyFill="1" applyBorder="1" applyAlignment="1">
      <alignment vertical="top" wrapText="1"/>
    </xf>
    <xf numFmtId="49" fontId="14" fillId="34" borderId="0" xfId="0" applyNumberFormat="1" applyFont="1" applyFill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left" vertical="top" wrapText="1"/>
    </xf>
    <xf numFmtId="0" fontId="11" fillId="34" borderId="10" xfId="53" applyNumberFormat="1" applyFont="1" applyFill="1" applyBorder="1" applyAlignment="1">
      <alignment vertical="top" wrapText="1"/>
      <protection/>
    </xf>
    <xf numFmtId="0" fontId="11" fillId="34" borderId="23" xfId="53" applyFont="1" applyFill="1" applyBorder="1" applyAlignment="1">
      <alignment vertical="top" wrapText="1"/>
      <protection/>
    </xf>
    <xf numFmtId="49" fontId="11" fillId="34" borderId="23" xfId="53" applyNumberFormat="1" applyFont="1" applyFill="1" applyBorder="1" applyAlignment="1">
      <alignment vertical="top" wrapText="1"/>
      <protection/>
    </xf>
    <xf numFmtId="0" fontId="15" fillId="34" borderId="12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29" xfId="0" applyFont="1" applyFill="1" applyBorder="1" applyAlignment="1">
      <alignment vertical="top" wrapText="1"/>
    </xf>
    <xf numFmtId="0" fontId="15" fillId="34" borderId="18" xfId="0" applyFont="1" applyFill="1" applyBorder="1" applyAlignment="1">
      <alignment vertical="top" wrapText="1"/>
    </xf>
    <xf numFmtId="4" fontId="15" fillId="34" borderId="29" xfId="0" applyNumberFormat="1" applyFont="1" applyFill="1" applyBorder="1" applyAlignment="1">
      <alignment vertical="top" wrapText="1"/>
    </xf>
    <xf numFmtId="0" fontId="15" fillId="34" borderId="30" xfId="0" applyFont="1" applyFill="1" applyBorder="1" applyAlignment="1">
      <alignment vertical="top" wrapText="1"/>
    </xf>
    <xf numFmtId="0" fontId="15" fillId="34" borderId="22" xfId="0" applyFont="1" applyFill="1" applyBorder="1" applyAlignment="1">
      <alignment vertical="top" wrapText="1"/>
    </xf>
    <xf numFmtId="0" fontId="15" fillId="34" borderId="31" xfId="0" applyFont="1" applyFill="1" applyBorder="1" applyAlignment="1">
      <alignment vertical="top" wrapText="1"/>
    </xf>
    <xf numFmtId="4" fontId="15" fillId="34" borderId="22" xfId="0" applyNumberFormat="1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49" fontId="15" fillId="34" borderId="12" xfId="0" applyNumberFormat="1" applyFont="1" applyFill="1" applyBorder="1" applyAlignment="1">
      <alignment vertical="top" wrapText="1"/>
    </xf>
    <xf numFmtId="49" fontId="14" fillId="34" borderId="25" xfId="0" applyNumberFormat="1" applyFont="1" applyFill="1" applyBorder="1" applyAlignment="1">
      <alignment vertical="top" wrapText="1"/>
    </xf>
    <xf numFmtId="4" fontId="14" fillId="34" borderId="25" xfId="0" applyNumberFormat="1" applyFont="1" applyFill="1" applyBorder="1" applyAlignment="1">
      <alignment vertical="top" wrapText="1"/>
    </xf>
    <xf numFmtId="0" fontId="15" fillId="34" borderId="32" xfId="0" applyFont="1" applyFill="1" applyBorder="1" applyAlignment="1">
      <alignment vertical="top" wrapText="1"/>
    </xf>
    <xf numFmtId="0" fontId="4" fillId="34" borderId="25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4" fontId="4" fillId="34" borderId="23" xfId="0" applyNumberFormat="1" applyFont="1" applyFill="1" applyBorder="1" applyAlignment="1">
      <alignment/>
    </xf>
    <xf numFmtId="4" fontId="8" fillId="34" borderId="16" xfId="0" applyNumberFormat="1" applyFont="1" applyFill="1" applyBorder="1" applyAlignment="1">
      <alignment vertical="top" wrapText="1"/>
    </xf>
    <xf numFmtId="4" fontId="15" fillId="34" borderId="33" xfId="0" applyNumberFormat="1" applyFont="1" applyFill="1" applyBorder="1" applyAlignment="1">
      <alignment vertical="top" wrapText="1"/>
    </xf>
    <xf numFmtId="4" fontId="13" fillId="34" borderId="10" xfId="0" applyNumberFormat="1" applyFont="1" applyFill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15" fillId="34" borderId="34" xfId="0" applyFont="1" applyFill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0" fontId="15" fillId="34" borderId="38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4" fontId="13" fillId="34" borderId="14" xfId="0" applyNumberFormat="1" applyFont="1" applyFill="1" applyBorder="1" applyAlignment="1">
      <alignment vertical="top" wrapText="1"/>
    </xf>
    <xf numFmtId="4" fontId="13" fillId="34" borderId="19" xfId="0" applyNumberFormat="1" applyFont="1" applyFill="1" applyBorder="1" applyAlignment="1">
      <alignment vertical="top" wrapText="1"/>
    </xf>
    <xf numFmtId="4" fontId="8" fillId="34" borderId="14" xfId="0" applyNumberFormat="1" applyFont="1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4" fontId="8" fillId="34" borderId="1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4" fontId="13" fillId="34" borderId="10" xfId="0" applyNumberFormat="1" applyFont="1" applyFill="1" applyBorder="1" applyAlignment="1">
      <alignment vertical="top" wrapText="1"/>
    </xf>
    <xf numFmtId="0" fontId="8" fillId="34" borderId="0" xfId="0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8" fillId="34" borderId="35" xfId="0" applyFont="1" applyFill="1" applyBorder="1" applyAlignment="1">
      <alignment vertical="top" wrapText="1"/>
    </xf>
    <xf numFmtId="0" fontId="0" fillId="34" borderId="35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13" fillId="34" borderId="19" xfId="0" applyFont="1" applyFill="1" applyBorder="1" applyAlignment="1">
      <alignment vertical="top" wrapText="1"/>
    </xf>
    <xf numFmtId="3" fontId="13" fillId="34" borderId="16" xfId="0" applyNumberFormat="1" applyFont="1" applyFill="1" applyBorder="1" applyAlignment="1">
      <alignment vertical="top" wrapText="1"/>
    </xf>
    <xf numFmtId="3" fontId="13" fillId="34" borderId="41" xfId="0" applyNumberFormat="1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19" xfId="0" applyNumberFormat="1" applyFont="1" applyFill="1" applyBorder="1" applyAlignment="1">
      <alignment vertical="top" wrapText="1"/>
    </xf>
    <xf numFmtId="4" fontId="14" fillId="34" borderId="19" xfId="0" applyNumberFormat="1" applyFont="1" applyFill="1" applyBorder="1" applyAlignment="1">
      <alignment vertical="top" wrapText="1"/>
    </xf>
    <xf numFmtId="0" fontId="14" fillId="34" borderId="16" xfId="0" applyNumberFormat="1" applyFont="1" applyFill="1" applyBorder="1" applyAlignment="1">
      <alignment vertical="top" wrapText="1"/>
    </xf>
    <xf numFmtId="0" fontId="14" fillId="34" borderId="16" xfId="0" applyFont="1" applyFill="1" applyBorder="1" applyAlignment="1">
      <alignment vertical="top" wrapText="1"/>
    </xf>
    <xf numFmtId="0" fontId="14" fillId="34" borderId="14" xfId="0" applyNumberFormat="1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4" fontId="15" fillId="0" borderId="13" xfId="0" applyNumberFormat="1" applyFont="1" applyBorder="1" applyAlignment="1">
      <alignment vertical="top" wrapText="1"/>
    </xf>
    <xf numFmtId="4" fontId="15" fillId="0" borderId="29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/>
    </xf>
    <xf numFmtId="0" fontId="2" fillId="34" borderId="0" xfId="0" applyFont="1" applyFill="1" applyAlignment="1">
      <alignment vertical="top" wrapText="1"/>
    </xf>
    <xf numFmtId="4" fontId="2" fillId="34" borderId="0" xfId="0" applyNumberFormat="1" applyFont="1" applyFill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4" fontId="1" fillId="34" borderId="0" xfId="0" applyNumberFormat="1" applyFont="1" applyFill="1" applyAlignment="1">
      <alignment vertical="top" wrapText="1"/>
    </xf>
    <xf numFmtId="4" fontId="1" fillId="34" borderId="0" xfId="0" applyNumberFormat="1" applyFont="1" applyFill="1" applyBorder="1" applyAlignment="1">
      <alignment vertical="top" wrapText="1"/>
    </xf>
    <xf numFmtId="0" fontId="13" fillId="34" borderId="10" xfId="0" applyNumberFormat="1" applyFont="1" applyFill="1" applyBorder="1" applyAlignment="1">
      <alignment vertical="top" wrapText="1"/>
    </xf>
    <xf numFmtId="0" fontId="8" fillId="34" borderId="20" xfId="0" applyNumberFormat="1" applyFont="1" applyFill="1" applyBorder="1" applyAlignment="1">
      <alignment vertical="top" wrapText="1"/>
    </xf>
    <xf numFmtId="0" fontId="8" fillId="34" borderId="22" xfId="0" applyNumberFormat="1" applyFont="1" applyFill="1" applyBorder="1" applyAlignment="1">
      <alignment vertical="top" wrapText="1"/>
    </xf>
    <xf numFmtId="49" fontId="14" fillId="34" borderId="19" xfId="0" applyNumberFormat="1" applyFont="1" applyFill="1" applyBorder="1" applyAlignment="1">
      <alignment vertical="top" wrapText="1"/>
    </xf>
    <xf numFmtId="49" fontId="15" fillId="34" borderId="21" xfId="0" applyNumberFormat="1" applyFont="1" applyFill="1" applyBorder="1" applyAlignment="1">
      <alignment vertical="top" wrapText="1"/>
    </xf>
    <xf numFmtId="49" fontId="14" fillId="34" borderId="0" xfId="0" applyNumberFormat="1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4" fontId="4" fillId="0" borderId="23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4" fontId="15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14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4" fontId="15" fillId="0" borderId="0" xfId="0" applyNumberFormat="1" applyFont="1" applyAlignment="1">
      <alignment vertical="top" wrapText="1"/>
    </xf>
    <xf numFmtId="4" fontId="34" fillId="0" borderId="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4" fontId="15" fillId="0" borderId="14" xfId="0" applyNumberFormat="1" applyFont="1" applyBorder="1" applyAlignment="1">
      <alignment vertical="top" wrapText="1"/>
    </xf>
    <xf numFmtId="4" fontId="34" fillId="0" borderId="14" xfId="0" applyNumberFormat="1" applyFont="1" applyBorder="1" applyAlignment="1">
      <alignment vertical="top" wrapText="1"/>
    </xf>
    <xf numFmtId="4" fontId="34" fillId="0" borderId="10" xfId="0" applyNumberFormat="1" applyFont="1" applyBorder="1" applyAlignment="1">
      <alignment vertical="top" wrapText="1"/>
    </xf>
    <xf numFmtId="4" fontId="34" fillId="0" borderId="15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4" fontId="15" fillId="0" borderId="19" xfId="0" applyNumberFormat="1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4" fontId="14" fillId="0" borderId="16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4" xfId="0" applyNumberFormat="1" applyFont="1" applyBorder="1" applyAlignment="1">
      <alignment vertical="top" wrapText="1"/>
    </xf>
    <xf numFmtId="0" fontId="14" fillId="0" borderId="19" xfId="0" applyNumberFormat="1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49" fontId="14" fillId="0" borderId="31" xfId="0" applyNumberFormat="1" applyFont="1" applyBorder="1" applyAlignment="1">
      <alignment vertical="top" wrapText="1"/>
    </xf>
    <xf numFmtId="0" fontId="14" fillId="0" borderId="31" xfId="0" applyNumberFormat="1" applyFont="1" applyBorder="1" applyAlignment="1">
      <alignment vertical="top" wrapText="1"/>
    </xf>
    <xf numFmtId="4" fontId="14" fillId="0" borderId="31" xfId="0" applyNumberFormat="1" applyFont="1" applyBorder="1" applyAlignment="1">
      <alignment vertical="top" wrapText="1"/>
    </xf>
    <xf numFmtId="4" fontId="14" fillId="0" borderId="19" xfId="0" applyNumberFormat="1" applyFont="1" applyBorder="1" applyAlignment="1">
      <alignment vertical="top" wrapText="1"/>
    </xf>
    <xf numFmtId="4" fontId="14" fillId="0" borderId="20" xfId="0" applyNumberFormat="1" applyFont="1" applyBorder="1" applyAlignment="1">
      <alignment vertical="top" wrapText="1"/>
    </xf>
    <xf numFmtId="4" fontId="14" fillId="0" borderId="25" xfId="0" applyNumberFormat="1" applyFont="1" applyBorder="1" applyAlignment="1">
      <alignment vertical="top" wrapText="1"/>
    </xf>
    <xf numFmtId="4" fontId="14" fillId="0" borderId="22" xfId="0" applyNumberFormat="1" applyFont="1" applyBorder="1" applyAlignment="1">
      <alignment vertical="top" wrapText="1"/>
    </xf>
    <xf numFmtId="4" fontId="12" fillId="0" borderId="25" xfId="0" applyNumberFormat="1" applyFont="1" applyBorder="1" applyAlignment="1">
      <alignment vertical="top" wrapText="1"/>
    </xf>
    <xf numFmtId="0" fontId="15" fillId="0" borderId="11" xfId="0" applyNumberFormat="1" applyFont="1" applyBorder="1" applyAlignment="1">
      <alignment vertical="top" wrapText="1"/>
    </xf>
    <xf numFmtId="4" fontId="15" fillId="0" borderId="12" xfId="0" applyNumberFormat="1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0" fontId="15" fillId="0" borderId="12" xfId="0" applyNumberFormat="1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4" fontId="34" fillId="0" borderId="12" xfId="0" applyNumberFormat="1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34" xfId="0" applyFont="1" applyBorder="1" applyAlignment="1">
      <alignment vertical="top" wrapText="1"/>
    </xf>
    <xf numFmtId="4" fontId="34" fillId="0" borderId="19" xfId="0" applyNumberFormat="1" applyFont="1" applyBorder="1" applyAlignment="1">
      <alignment vertical="top" wrapText="1"/>
    </xf>
    <xf numFmtId="0" fontId="14" fillId="0" borderId="10" xfId="53" applyFont="1" applyFill="1" applyBorder="1" applyAlignment="1">
      <alignment vertical="top" wrapText="1"/>
      <protection/>
    </xf>
    <xf numFmtId="0" fontId="14" fillId="0" borderId="10" xfId="53" applyNumberFormat="1" applyFont="1" applyFill="1" applyBorder="1" applyAlignment="1">
      <alignment vertical="top" wrapText="1"/>
      <protection/>
    </xf>
    <xf numFmtId="0" fontId="11" fillId="0" borderId="16" xfId="53" applyFont="1" applyFill="1" applyBorder="1" applyAlignment="1">
      <alignment vertical="top" wrapText="1"/>
      <protection/>
    </xf>
    <xf numFmtId="0" fontId="14" fillId="0" borderId="16" xfId="53" applyFont="1" applyFill="1" applyBorder="1" applyAlignment="1">
      <alignment vertical="top" wrapText="1"/>
      <protection/>
    </xf>
    <xf numFmtId="0" fontId="14" fillId="0" borderId="42" xfId="53" applyFont="1" applyFill="1" applyBorder="1" applyAlignment="1">
      <alignment vertical="top" wrapText="1"/>
      <protection/>
    </xf>
    <xf numFmtId="0" fontId="14" fillId="0" borderId="25" xfId="53" applyFont="1" applyFill="1" applyBorder="1" applyAlignment="1">
      <alignment vertical="top" wrapText="1"/>
      <protection/>
    </xf>
    <xf numFmtId="0" fontId="14" fillId="0" borderId="25" xfId="53" applyNumberFormat="1" applyFont="1" applyFill="1" applyBorder="1" applyAlignment="1">
      <alignment vertical="top" wrapText="1"/>
      <protection/>
    </xf>
    <xf numFmtId="0" fontId="15" fillId="0" borderId="17" xfId="0" applyFont="1" applyBorder="1" applyAlignment="1">
      <alignment vertical="top" wrapText="1"/>
    </xf>
    <xf numFmtId="0" fontId="15" fillId="0" borderId="12" xfId="53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0" fontId="15" fillId="0" borderId="10" xfId="0" applyFont="1" applyBorder="1" applyAlignment="1">
      <alignment vertical="top" wrapText="1"/>
    </xf>
    <xf numFmtId="4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top" wrapText="1"/>
    </xf>
    <xf numFmtId="4" fontId="15" fillId="0" borderId="11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/>
    </xf>
    <xf numFmtId="185" fontId="14" fillId="0" borderId="10" xfId="0" applyNumberFormat="1" applyFont="1" applyBorder="1" applyAlignment="1">
      <alignment wrapText="1"/>
    </xf>
    <xf numFmtId="0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/>
    </xf>
    <xf numFmtId="4" fontId="14" fillId="0" borderId="14" xfId="0" applyNumberFormat="1" applyFont="1" applyBorder="1" applyAlignment="1">
      <alignment vertical="top" wrapText="1"/>
    </xf>
    <xf numFmtId="4" fontId="14" fillId="0" borderId="14" xfId="0" applyNumberFormat="1" applyFont="1" applyBorder="1" applyAlignment="1">
      <alignment wrapText="1"/>
    </xf>
    <xf numFmtId="3" fontId="14" fillId="0" borderId="14" xfId="0" applyNumberFormat="1" applyFont="1" applyBorder="1" applyAlignment="1">
      <alignment wrapText="1"/>
    </xf>
    <xf numFmtId="0" fontId="14" fillId="0" borderId="14" xfId="0" applyNumberFormat="1" applyFont="1" applyBorder="1" applyAlignment="1">
      <alignment wrapText="1"/>
    </xf>
    <xf numFmtId="4" fontId="14" fillId="0" borderId="14" xfId="0" applyNumberFormat="1" applyFont="1" applyBorder="1" applyAlignment="1">
      <alignment/>
    </xf>
    <xf numFmtId="4" fontId="14" fillId="33" borderId="10" xfId="0" applyNumberFormat="1" applyFont="1" applyFill="1" applyBorder="1" applyAlignment="1">
      <alignment vertical="top" wrapText="1"/>
    </xf>
    <xf numFmtId="4" fontId="14" fillId="0" borderId="14" xfId="0" applyNumberFormat="1" applyFont="1" applyFill="1" applyBorder="1" applyAlignment="1">
      <alignment wrapText="1"/>
    </xf>
    <xf numFmtId="3" fontId="14" fillId="0" borderId="14" xfId="0" applyNumberFormat="1" applyFont="1" applyFill="1" applyBorder="1" applyAlignment="1">
      <alignment wrapText="1"/>
    </xf>
    <xf numFmtId="0" fontId="14" fillId="0" borderId="14" xfId="0" applyNumberFormat="1" applyFont="1" applyFill="1" applyBorder="1" applyAlignment="1">
      <alignment wrapText="1"/>
    </xf>
    <xf numFmtId="4" fontId="14" fillId="0" borderId="14" xfId="0" applyNumberFormat="1" applyFont="1" applyFill="1" applyBorder="1" applyAlignment="1">
      <alignment/>
    </xf>
    <xf numFmtId="0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wrapText="1"/>
    </xf>
    <xf numFmtId="3" fontId="14" fillId="33" borderId="10" xfId="0" applyNumberFormat="1" applyFont="1" applyFill="1" applyBorder="1" applyAlignment="1">
      <alignment wrapText="1"/>
    </xf>
    <xf numFmtId="0" fontId="14" fillId="33" borderId="10" xfId="0" applyNumberFormat="1" applyFont="1" applyFill="1" applyBorder="1" applyAlignment="1">
      <alignment wrapText="1"/>
    </xf>
    <xf numFmtId="4" fontId="14" fillId="33" borderId="14" xfId="0" applyNumberFormat="1" applyFont="1" applyFill="1" applyBorder="1" applyAlignment="1">
      <alignment vertical="top" wrapText="1"/>
    </xf>
    <xf numFmtId="4" fontId="14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49" fontId="14" fillId="0" borderId="10" xfId="53" applyNumberFormat="1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15" fillId="0" borderId="11" xfId="0" applyNumberFormat="1" applyFont="1" applyBorder="1" applyAlignment="1">
      <alignment/>
    </xf>
    <xf numFmtId="4" fontId="15" fillId="0" borderId="12" xfId="0" applyNumberFormat="1" applyFont="1" applyBorder="1" applyAlignment="1">
      <alignment wrapText="1"/>
    </xf>
    <xf numFmtId="3" fontId="15" fillId="0" borderId="12" xfId="0" applyNumberFormat="1" applyFont="1" applyBorder="1" applyAlignment="1">
      <alignment wrapText="1"/>
    </xf>
    <xf numFmtId="0" fontId="15" fillId="0" borderId="12" xfId="0" applyNumberFormat="1" applyFont="1" applyBorder="1" applyAlignment="1">
      <alignment wrapText="1"/>
    </xf>
    <xf numFmtId="4" fontId="15" fillId="0" borderId="12" xfId="0" applyNumberFormat="1" applyFont="1" applyBorder="1" applyAlignment="1">
      <alignment/>
    </xf>
    <xf numFmtId="4" fontId="15" fillId="0" borderId="13" xfId="0" applyNumberFormat="1" applyFont="1" applyBorder="1" applyAlignment="1">
      <alignment wrapText="1"/>
    </xf>
    <xf numFmtId="4" fontId="15" fillId="0" borderId="29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right" wrapText="1"/>
    </xf>
    <xf numFmtId="4" fontId="14" fillId="33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0" fontId="14" fillId="0" borderId="10" xfId="53" applyFont="1" applyFill="1" applyBorder="1" applyAlignment="1">
      <alignment horizontal="right" vertical="top" wrapText="1"/>
      <protection/>
    </xf>
    <xf numFmtId="2" fontId="14" fillId="0" borderId="10" xfId="53" applyNumberFormat="1" applyFont="1" applyFill="1" applyBorder="1" applyAlignment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2" fontId="14" fillId="0" borderId="10" xfId="53" applyNumberFormat="1" applyFont="1" applyFill="1" applyBorder="1" applyAlignment="1">
      <alignment horizontal="right" vertical="top" wrapText="1"/>
      <protection/>
    </xf>
    <xf numFmtId="4" fontId="14" fillId="0" borderId="10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/>
    </xf>
    <xf numFmtId="0" fontId="3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vertical="top" wrapText="1"/>
    </xf>
    <xf numFmtId="4" fontId="3" fillId="0" borderId="25" xfId="0" applyNumberFormat="1" applyFont="1" applyFill="1" applyBorder="1" applyAlignment="1">
      <alignment vertical="top" wrapText="1"/>
    </xf>
    <xf numFmtId="0" fontId="14" fillId="0" borderId="24" xfId="53" applyFont="1" applyFill="1" applyBorder="1" applyAlignment="1">
      <alignment horizontal="right" vertical="top" wrapText="1"/>
      <protection/>
    </xf>
    <xf numFmtId="2" fontId="14" fillId="0" borderId="24" xfId="53" applyNumberFormat="1" applyFont="1" applyFill="1" applyBorder="1" applyAlignment="1">
      <alignment horizontal="right" vertical="top" wrapText="1"/>
      <protection/>
    </xf>
    <xf numFmtId="0" fontId="0" fillId="0" borderId="25" xfId="0" applyFill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right" vertical="top" wrapText="1"/>
    </xf>
    <xf numFmtId="4" fontId="15" fillId="0" borderId="23" xfId="0" applyNumberFormat="1" applyFont="1" applyBorder="1" applyAlignment="1">
      <alignment horizontal="right" vertical="top" wrapText="1"/>
    </xf>
    <xf numFmtId="4" fontId="15" fillId="0" borderId="21" xfId="0" applyNumberFormat="1" applyFont="1" applyBorder="1" applyAlignment="1">
      <alignment horizontal="right" vertical="top" wrapText="1"/>
    </xf>
    <xf numFmtId="0" fontId="15" fillId="0" borderId="28" xfId="0" applyFont="1" applyBorder="1" applyAlignment="1">
      <alignment/>
    </xf>
    <xf numFmtId="0" fontId="15" fillId="0" borderId="23" xfId="0" applyFont="1" applyBorder="1" applyAlignment="1">
      <alignment/>
    </xf>
    <xf numFmtId="4" fontId="15" fillId="0" borderId="23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6;&#1045;&#1045;&#1057;&#1058;&#1056;%20&#1052;&#1059;&#1053;&#1048;&#1062;&#1048;&#1055;&#1040;&#1051;&#1068;&#1053;&#1054;&#1049;%20&#1057;&#1054;&#1041;&#1057;&#1058;&#1042;&#1045;&#1053;&#1053;&#1054;&#1057;&#1058;&#1048;\&#1048;&#1084;&#1091;&#1097;&#1077;&#1089;&#1090;&#1074;&#1086;%20&#1085;&#1072;%2001.01.2010&#1075;\&#1057;&#1055;&#1048;&#1057;&#1050;&#1048;%20&#1048;&#1052;&#1059;&#1065;&#1045;&#1057;&#1058;&#1042;&#1040;%20&#1042;%20&#1041;&#1055;%20&#1052;&#1059;&#1055;-&#1086;&#1074;\&#1054;&#1054;&#1054;%20&#1057;&#1090;&#1086;&#1082;\&#1040;&#1088;&#1077;&#1085;&#1076;&#1072;\&#1056;&#1072;&#1089;&#1095;&#1077;&#1090;%20&#1072;&#1088;&#1077;&#1085;&#1076;&#1085;&#1086;&#1081;%20&#1087;&#1083;&#1072;&#1090;&#1099;\&#1088;&#1072;&#1089;&#1095;&#1077;&#1090;%20&#1072;&#1088;&#1077;&#1085;&#1076;&#1085;&#1086;&#1081;%20&#1087;&#1083;&#1072;&#1090;&#1099;%20&#1076;&#1083;&#1103;%20&#1058;&#1042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с"/>
      <sheetName val="тепло"/>
      <sheetName val="вода"/>
      <sheetName val="канализация"/>
      <sheetName val="УК"/>
      <sheetName val="другие"/>
      <sheetName val="пероценка"/>
      <sheetName val="сводные данные"/>
      <sheetName val="к списанию"/>
      <sheetName val="вб и скважины"/>
    </sheetNames>
    <sheetDataSet>
      <sheetData sheetId="3">
        <row r="61">
          <cell r="N61">
            <v>0.36833333333333335</v>
          </cell>
        </row>
        <row r="62">
          <cell r="N62">
            <v>7.655049999999999</v>
          </cell>
        </row>
        <row r="63">
          <cell r="N63">
            <v>1.1360833333333333</v>
          </cell>
        </row>
        <row r="64">
          <cell r="N64">
            <v>37.582600000000006</v>
          </cell>
        </row>
        <row r="66">
          <cell r="N66">
            <v>12.187433333333333</v>
          </cell>
        </row>
        <row r="67">
          <cell r="N67">
            <v>299.9911333333333</v>
          </cell>
        </row>
        <row r="68">
          <cell r="N68">
            <v>339.3092833333333</v>
          </cell>
        </row>
        <row r="69">
          <cell r="N69">
            <v>0.09499999999999999</v>
          </cell>
        </row>
        <row r="70">
          <cell r="N70">
            <v>61.400133333333336</v>
          </cell>
        </row>
        <row r="71">
          <cell r="N71">
            <v>4.753266666666667</v>
          </cell>
        </row>
        <row r="72">
          <cell r="N72">
            <v>8.365966666666667</v>
          </cell>
        </row>
        <row r="73">
          <cell r="N73">
            <v>8.449683333333335</v>
          </cell>
        </row>
        <row r="74">
          <cell r="N74">
            <v>26.3248</v>
          </cell>
        </row>
        <row r="75">
          <cell r="N75">
            <v>5.110566666666667</v>
          </cell>
        </row>
        <row r="76">
          <cell r="N76">
            <v>1.5999999999999999</v>
          </cell>
        </row>
        <row r="77">
          <cell r="N77">
            <v>27.533933333333334</v>
          </cell>
        </row>
        <row r="78">
          <cell r="N78">
            <v>1.3616666666666666</v>
          </cell>
        </row>
        <row r="79">
          <cell r="N79">
            <v>191.84175000000002</v>
          </cell>
        </row>
        <row r="80">
          <cell r="N80">
            <v>168.18516666666667</v>
          </cell>
        </row>
        <row r="82">
          <cell r="N82">
            <v>117.15856666666667</v>
          </cell>
        </row>
        <row r="83">
          <cell r="I83">
            <v>42.55</v>
          </cell>
          <cell r="J83">
            <v>936.0400000000001</v>
          </cell>
        </row>
        <row r="84">
          <cell r="N84">
            <v>6.451666666666667</v>
          </cell>
        </row>
        <row r="85">
          <cell r="N85">
            <v>4.458333333333333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A120" sqref="A120:IV154"/>
    </sheetView>
  </sheetViews>
  <sheetFormatPr defaultColWidth="9.140625" defaultRowHeight="12.75" outlineLevelCol="1"/>
  <cols>
    <col min="1" max="1" width="3.421875" style="0" customWidth="1"/>
    <col min="2" max="2" width="27.140625" style="0" customWidth="1"/>
    <col min="3" max="3" width="14.28125" style="0" customWidth="1"/>
    <col min="4" max="4" width="14.57421875" style="0" hidden="1" customWidth="1" outlineLevel="1"/>
    <col min="5" max="5" width="8.8515625" style="0" customWidth="1" collapsed="1"/>
    <col min="6" max="6" width="7.57421875" style="0" customWidth="1"/>
    <col min="7" max="7" width="4.7109375" style="0" customWidth="1"/>
    <col min="8" max="8" width="13.28125" style="0" customWidth="1"/>
    <col min="9" max="9" width="12.00390625" style="0" customWidth="1"/>
    <col min="10" max="11" width="6.140625" style="2" customWidth="1" outlineLevel="1"/>
    <col min="12" max="12" width="4.57421875" style="2" customWidth="1" outlineLevel="1"/>
    <col min="13" max="13" width="4.8515625" style="2" customWidth="1" outlineLevel="1"/>
    <col min="14" max="14" width="4.57421875" style="2" customWidth="1" outlineLevel="1"/>
    <col min="15" max="16" width="4.140625" style="2" customWidth="1" outlineLevel="1"/>
    <col min="17" max="17" width="5.00390625" style="0" customWidth="1" outlineLevel="1"/>
    <col min="18" max="18" width="10.00390625" style="0" customWidth="1"/>
  </cols>
  <sheetData>
    <row r="1" spans="2:8" ht="27.75" customHeight="1">
      <c r="B1" s="185" t="s">
        <v>218</v>
      </c>
      <c r="C1" s="185"/>
      <c r="D1" s="185"/>
      <c r="E1" s="186"/>
      <c r="F1" s="186"/>
      <c r="G1" s="186"/>
      <c r="H1" s="186"/>
    </row>
    <row r="2" spans="1:18" ht="15" customHeight="1">
      <c r="A2" s="5"/>
      <c r="B2" s="187" t="s">
        <v>0</v>
      </c>
      <c r="C2" s="188"/>
      <c r="D2" s="188"/>
      <c r="E2" s="188"/>
      <c r="F2" s="3"/>
      <c r="G2" s="3"/>
      <c r="H2" s="4"/>
      <c r="I2" s="2"/>
      <c r="Q2" s="2"/>
      <c r="R2" s="2"/>
    </row>
    <row r="3" spans="1:18" ht="12.75" customHeight="1">
      <c r="A3" s="182" t="s">
        <v>1</v>
      </c>
      <c r="B3" s="182" t="s">
        <v>2</v>
      </c>
      <c r="C3" s="182" t="s">
        <v>3</v>
      </c>
      <c r="D3" s="183" t="s">
        <v>192</v>
      </c>
      <c r="E3" s="180" t="s">
        <v>139</v>
      </c>
      <c r="F3" s="182" t="s">
        <v>4</v>
      </c>
      <c r="G3" s="182" t="s">
        <v>5</v>
      </c>
      <c r="H3" s="193" t="s">
        <v>6</v>
      </c>
      <c r="I3" s="170" t="s">
        <v>205</v>
      </c>
      <c r="J3" s="56"/>
      <c r="K3" s="56"/>
      <c r="L3" s="56"/>
      <c r="M3" s="56"/>
      <c r="N3" s="56"/>
      <c r="O3" s="56"/>
      <c r="P3" s="56"/>
      <c r="Q3" s="56"/>
      <c r="R3" s="170" t="s">
        <v>121</v>
      </c>
    </row>
    <row r="4" spans="1:18" ht="29.25" customHeight="1">
      <c r="A4" s="182"/>
      <c r="B4" s="182"/>
      <c r="C4" s="182"/>
      <c r="D4" s="184"/>
      <c r="E4" s="181"/>
      <c r="F4" s="182"/>
      <c r="G4" s="182"/>
      <c r="H4" s="193"/>
      <c r="I4" s="171"/>
      <c r="J4" s="57" t="s">
        <v>210</v>
      </c>
      <c r="K4" s="57" t="s">
        <v>211</v>
      </c>
      <c r="L4" s="57" t="s">
        <v>206</v>
      </c>
      <c r="M4" s="57" t="s">
        <v>207</v>
      </c>
      <c r="N4" s="57" t="s">
        <v>208</v>
      </c>
      <c r="O4" s="57" t="s">
        <v>209</v>
      </c>
      <c r="P4" s="57" t="s">
        <v>212</v>
      </c>
      <c r="Q4" s="57" t="s">
        <v>213</v>
      </c>
      <c r="R4" s="171"/>
    </row>
    <row r="5" spans="1:18" s="67" customFormat="1" ht="35.25" customHeight="1">
      <c r="A5" s="62">
        <v>1</v>
      </c>
      <c r="B5" s="62">
        <v>2</v>
      </c>
      <c r="C5" s="62">
        <v>3</v>
      </c>
      <c r="D5" s="63">
        <v>4</v>
      </c>
      <c r="E5" s="64" t="s">
        <v>214</v>
      </c>
      <c r="F5" s="62">
        <v>6</v>
      </c>
      <c r="G5" s="62">
        <v>7</v>
      </c>
      <c r="H5" s="62">
        <v>8</v>
      </c>
      <c r="I5" s="63">
        <v>9</v>
      </c>
      <c r="J5" s="65">
        <v>10</v>
      </c>
      <c r="K5" s="65">
        <v>11</v>
      </c>
      <c r="L5" s="65">
        <v>12</v>
      </c>
      <c r="M5" s="65">
        <v>13</v>
      </c>
      <c r="N5" s="65">
        <v>14</v>
      </c>
      <c r="O5" s="66">
        <v>15</v>
      </c>
      <c r="P5" s="65">
        <v>16</v>
      </c>
      <c r="Q5" s="65">
        <v>17</v>
      </c>
      <c r="R5" s="71" t="s">
        <v>215</v>
      </c>
    </row>
    <row r="6" spans="1:18" ht="25.5">
      <c r="A6" s="1">
        <v>1</v>
      </c>
      <c r="B6" s="1" t="s">
        <v>9</v>
      </c>
      <c r="C6" s="1" t="s">
        <v>10</v>
      </c>
      <c r="D6" s="1"/>
      <c r="E6" s="68">
        <v>366.9</v>
      </c>
      <c r="F6" s="1">
        <v>1978</v>
      </c>
      <c r="G6" s="1">
        <v>1</v>
      </c>
      <c r="H6" s="13">
        <v>608274.83</v>
      </c>
      <c r="I6" s="13">
        <v>286719.42</v>
      </c>
      <c r="J6" s="59">
        <v>52.86</v>
      </c>
      <c r="K6" s="19">
        <v>0.8</v>
      </c>
      <c r="L6" s="19">
        <v>0.1</v>
      </c>
      <c r="M6" s="19">
        <v>0.1</v>
      </c>
      <c r="N6" s="18">
        <v>1</v>
      </c>
      <c r="O6" s="18">
        <v>1</v>
      </c>
      <c r="P6" s="19">
        <v>0.9</v>
      </c>
      <c r="Q6" s="19">
        <v>0.1</v>
      </c>
      <c r="R6" s="13">
        <f aca="true" t="shared" si="0" ref="R6:R11">SUM(27000*E6*K6*L6*M6*N6*O6*P6*Q6/12)</f>
        <v>594.3780000000002</v>
      </c>
    </row>
    <row r="7" spans="1:18" ht="25.5">
      <c r="A7" s="12">
        <v>2</v>
      </c>
      <c r="B7" s="12" t="s">
        <v>11</v>
      </c>
      <c r="C7" s="12" t="s">
        <v>10</v>
      </c>
      <c r="D7" s="12"/>
      <c r="E7" s="69">
        <v>281</v>
      </c>
      <c r="F7" s="12">
        <v>1960</v>
      </c>
      <c r="G7" s="12">
        <v>1</v>
      </c>
      <c r="H7" s="14">
        <v>1640463.57</v>
      </c>
      <c r="I7" s="13">
        <v>148148.28</v>
      </c>
      <c r="J7" s="60">
        <v>90.97</v>
      </c>
      <c r="K7" s="18">
        <v>0.7</v>
      </c>
      <c r="L7" s="18">
        <v>0.1</v>
      </c>
      <c r="M7" s="18">
        <v>0.1</v>
      </c>
      <c r="N7" s="18">
        <v>1</v>
      </c>
      <c r="O7" s="18">
        <v>1</v>
      </c>
      <c r="P7" s="18">
        <v>0.9</v>
      </c>
      <c r="Q7" s="19">
        <v>0.1</v>
      </c>
      <c r="R7" s="73">
        <f t="shared" si="0"/>
        <v>398.31750000000005</v>
      </c>
    </row>
    <row r="8" spans="1:18" ht="25.5">
      <c r="A8" s="12">
        <v>3</v>
      </c>
      <c r="B8" s="1" t="s">
        <v>12</v>
      </c>
      <c r="C8" s="1" t="s">
        <v>13</v>
      </c>
      <c r="D8" s="1"/>
      <c r="E8" s="68">
        <v>600</v>
      </c>
      <c r="F8" s="1">
        <v>1968</v>
      </c>
      <c r="G8" s="1">
        <v>1</v>
      </c>
      <c r="H8" s="13">
        <v>2305007.63</v>
      </c>
      <c r="I8" s="13">
        <v>0</v>
      </c>
      <c r="J8" s="59">
        <v>100</v>
      </c>
      <c r="K8" s="19">
        <v>0.7</v>
      </c>
      <c r="L8" s="19">
        <v>0.1</v>
      </c>
      <c r="M8" s="19">
        <v>0.1</v>
      </c>
      <c r="N8" s="18">
        <v>1</v>
      </c>
      <c r="O8" s="18">
        <v>1</v>
      </c>
      <c r="P8" s="19">
        <v>0.9</v>
      </c>
      <c r="Q8" s="19">
        <v>0.1</v>
      </c>
      <c r="R8" s="13">
        <f t="shared" si="0"/>
        <v>850.5</v>
      </c>
    </row>
    <row r="9" spans="1:18" ht="25.5">
      <c r="A9" s="1">
        <v>4</v>
      </c>
      <c r="B9" s="1" t="s">
        <v>14</v>
      </c>
      <c r="C9" s="1" t="s">
        <v>13</v>
      </c>
      <c r="D9" s="1"/>
      <c r="E9" s="68">
        <v>390</v>
      </c>
      <c r="F9" s="1">
        <v>1968</v>
      </c>
      <c r="G9" s="1">
        <v>1</v>
      </c>
      <c r="H9" s="13">
        <v>3604442.88</v>
      </c>
      <c r="I9" s="13">
        <v>1556174.59</v>
      </c>
      <c r="J9" s="59">
        <v>56.83</v>
      </c>
      <c r="K9" s="19">
        <v>0.8</v>
      </c>
      <c r="L9" s="19">
        <v>0.33</v>
      </c>
      <c r="M9" s="19">
        <v>0.1</v>
      </c>
      <c r="N9" s="18">
        <v>1</v>
      </c>
      <c r="O9" s="18">
        <v>1</v>
      </c>
      <c r="P9" s="19">
        <v>1</v>
      </c>
      <c r="Q9" s="19">
        <v>0.1</v>
      </c>
      <c r="R9" s="13">
        <f t="shared" si="0"/>
        <v>2316.6</v>
      </c>
    </row>
    <row r="10" spans="1:18" ht="25.5">
      <c r="A10" s="12">
        <v>5</v>
      </c>
      <c r="B10" s="1" t="s">
        <v>15</v>
      </c>
      <c r="C10" s="1" t="s">
        <v>13</v>
      </c>
      <c r="D10" s="1"/>
      <c r="E10" s="68">
        <v>36</v>
      </c>
      <c r="F10" s="1">
        <v>1986</v>
      </c>
      <c r="G10" s="1">
        <v>1</v>
      </c>
      <c r="H10" s="13">
        <v>117470.63</v>
      </c>
      <c r="I10" s="13">
        <v>72102.45</v>
      </c>
      <c r="J10" s="59">
        <v>38.62</v>
      </c>
      <c r="K10" s="19">
        <v>0.9</v>
      </c>
      <c r="L10" s="19">
        <v>0.1</v>
      </c>
      <c r="M10" s="19">
        <v>0.1</v>
      </c>
      <c r="N10" s="18">
        <v>1</v>
      </c>
      <c r="O10" s="18">
        <v>1</v>
      </c>
      <c r="P10" s="19">
        <v>0.9</v>
      </c>
      <c r="Q10" s="19">
        <v>0.1</v>
      </c>
      <c r="R10" s="13">
        <f t="shared" si="0"/>
        <v>65.61</v>
      </c>
    </row>
    <row r="11" spans="1:18" ht="24.75" customHeight="1">
      <c r="A11" s="1">
        <v>6</v>
      </c>
      <c r="B11" s="1" t="s">
        <v>16</v>
      </c>
      <c r="C11" s="1" t="s">
        <v>13</v>
      </c>
      <c r="D11" s="1"/>
      <c r="E11" s="68">
        <v>1080</v>
      </c>
      <c r="F11" s="1">
        <v>1987</v>
      </c>
      <c r="G11" s="1">
        <v>1</v>
      </c>
      <c r="H11" s="13">
        <v>1889521.85</v>
      </c>
      <c r="I11" s="13">
        <v>362776.68</v>
      </c>
      <c r="J11" s="59">
        <v>80.8</v>
      </c>
      <c r="K11" s="19">
        <v>0.7</v>
      </c>
      <c r="L11" s="19">
        <v>0.1</v>
      </c>
      <c r="M11" s="19">
        <v>0.1</v>
      </c>
      <c r="N11" s="18">
        <v>1</v>
      </c>
      <c r="O11" s="18">
        <v>1</v>
      </c>
      <c r="P11" s="19">
        <v>0.9</v>
      </c>
      <c r="Q11" s="19">
        <v>0.1</v>
      </c>
      <c r="R11" s="13">
        <f t="shared" si="0"/>
        <v>1530.8999999999999</v>
      </c>
    </row>
    <row r="12" spans="1:18" ht="25.5">
      <c r="A12" s="12">
        <v>7</v>
      </c>
      <c r="B12" s="1" t="s">
        <v>17</v>
      </c>
      <c r="C12" s="1" t="s">
        <v>13</v>
      </c>
      <c r="D12" s="1"/>
      <c r="E12" s="68">
        <v>300</v>
      </c>
      <c r="F12" s="1">
        <v>1998</v>
      </c>
      <c r="G12" s="1">
        <v>1</v>
      </c>
      <c r="H12" s="13">
        <v>590389.68</v>
      </c>
      <c r="I12" s="13">
        <v>324716.74</v>
      </c>
      <c r="J12" s="59">
        <v>45.09</v>
      </c>
      <c r="K12" s="19">
        <v>0.8</v>
      </c>
      <c r="L12" s="19">
        <v>0.1</v>
      </c>
      <c r="M12" s="19">
        <v>0.1</v>
      </c>
      <c r="N12" s="19">
        <v>0.7</v>
      </c>
      <c r="O12" s="18">
        <v>1</v>
      </c>
      <c r="P12" s="19">
        <v>0.6</v>
      </c>
      <c r="Q12" s="19">
        <v>0.1</v>
      </c>
      <c r="R12" s="13">
        <v>255.15</v>
      </c>
    </row>
    <row r="13" spans="1:18" s="97" customFormat="1" ht="25.5">
      <c r="A13" s="34">
        <v>8</v>
      </c>
      <c r="B13" s="30" t="s">
        <v>18</v>
      </c>
      <c r="C13" s="30" t="s">
        <v>19</v>
      </c>
      <c r="D13" s="91"/>
      <c r="E13" s="92">
        <v>72</v>
      </c>
      <c r="F13" s="93">
        <v>2002</v>
      </c>
      <c r="G13" s="93">
        <v>1</v>
      </c>
      <c r="H13" s="24">
        <v>217987</v>
      </c>
      <c r="I13" s="31">
        <v>0</v>
      </c>
      <c r="J13" s="94">
        <v>100</v>
      </c>
      <c r="K13" s="95">
        <v>0.7</v>
      </c>
      <c r="L13" s="95">
        <v>0.1</v>
      </c>
      <c r="M13" s="96">
        <v>0.1</v>
      </c>
      <c r="N13" s="95">
        <v>1</v>
      </c>
      <c r="O13" s="95">
        <v>1</v>
      </c>
      <c r="P13" s="95">
        <v>0.9</v>
      </c>
      <c r="Q13" s="96">
        <v>0.1</v>
      </c>
      <c r="R13" s="31">
        <f>SUM(27000*E13*K13*L13*M13*N13*O13*P13*Q13/12)</f>
        <v>102.06</v>
      </c>
    </row>
    <row r="14" spans="1:18" ht="18" customHeight="1" thickBot="1">
      <c r="A14" s="1">
        <v>9</v>
      </c>
      <c r="B14" s="12" t="s">
        <v>20</v>
      </c>
      <c r="C14" s="12" t="s">
        <v>13</v>
      </c>
      <c r="D14" s="12"/>
      <c r="E14" s="69">
        <v>18</v>
      </c>
      <c r="F14" s="12">
        <v>1984</v>
      </c>
      <c r="G14" s="12">
        <v>1</v>
      </c>
      <c r="H14" s="24">
        <v>93253.76</v>
      </c>
      <c r="I14" s="13">
        <v>0</v>
      </c>
      <c r="J14" s="59">
        <v>100</v>
      </c>
      <c r="K14" s="19">
        <v>0.7</v>
      </c>
      <c r="L14" s="19">
        <v>0.1</v>
      </c>
      <c r="M14" s="19">
        <v>0.1</v>
      </c>
      <c r="N14" s="19">
        <v>1</v>
      </c>
      <c r="O14" s="18">
        <v>1</v>
      </c>
      <c r="P14" s="19">
        <v>1.2</v>
      </c>
      <c r="Q14" s="19">
        <v>0.1</v>
      </c>
      <c r="R14" s="68">
        <f>SUM(27000*E14*K14*L14*M14*N14*O14*P14*Q14/12)</f>
        <v>34.02</v>
      </c>
    </row>
    <row r="15" spans="1:18" ht="13.5" thickBot="1">
      <c r="A15" s="6"/>
      <c r="B15" s="7" t="s">
        <v>21</v>
      </c>
      <c r="C15" s="8" t="s">
        <v>22</v>
      </c>
      <c r="D15" s="8"/>
      <c r="E15" s="70">
        <f>SUM(E6:E14)</f>
        <v>3143.9</v>
      </c>
      <c r="F15" s="8" t="s">
        <v>22</v>
      </c>
      <c r="G15" s="8">
        <f>SUM(G6:G14)</f>
        <v>9</v>
      </c>
      <c r="H15" s="9">
        <f>SUM(H6:H14)</f>
        <v>11066811.829999998</v>
      </c>
      <c r="I15" s="10">
        <f>SUM(I6:I14)</f>
        <v>2750638.16</v>
      </c>
      <c r="J15" s="10"/>
      <c r="K15" s="10"/>
      <c r="L15" s="10"/>
      <c r="M15" s="10"/>
      <c r="N15" s="10"/>
      <c r="O15" s="10"/>
      <c r="P15" s="10"/>
      <c r="Q15" s="10"/>
      <c r="R15" s="61">
        <f>SUM(R6:R14)</f>
        <v>6147.5355</v>
      </c>
    </row>
    <row r="16" spans="1:18" ht="12.75">
      <c r="A16" s="11"/>
      <c r="B16" s="11" t="s">
        <v>23</v>
      </c>
      <c r="C16" s="26"/>
      <c r="D16" s="26"/>
      <c r="E16" s="27"/>
      <c r="F16" s="26"/>
      <c r="G16" s="26"/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51">
      <c r="A17" s="176" t="s">
        <v>1</v>
      </c>
      <c r="B17" s="182" t="s">
        <v>24</v>
      </c>
      <c r="C17" s="176" t="s">
        <v>141</v>
      </c>
      <c r="D17" s="189" t="s">
        <v>140</v>
      </c>
      <c r="E17" s="17" t="s">
        <v>193</v>
      </c>
      <c r="F17" s="176" t="s">
        <v>25</v>
      </c>
      <c r="G17" s="176" t="s">
        <v>5</v>
      </c>
      <c r="H17" s="177" t="s">
        <v>6</v>
      </c>
      <c r="I17" s="178" t="s">
        <v>205</v>
      </c>
      <c r="J17" s="18" t="s">
        <v>210</v>
      </c>
      <c r="K17" s="23" t="s">
        <v>216</v>
      </c>
      <c r="L17" s="23" t="s">
        <v>206</v>
      </c>
      <c r="M17" s="23" t="s">
        <v>207</v>
      </c>
      <c r="N17" s="23" t="s">
        <v>208</v>
      </c>
      <c r="O17" s="23" t="s">
        <v>209</v>
      </c>
      <c r="P17" s="23" t="s">
        <v>212</v>
      </c>
      <c r="Q17" s="23" t="s">
        <v>213</v>
      </c>
      <c r="R17" s="172" t="s">
        <v>121</v>
      </c>
    </row>
    <row r="18" spans="1:18" ht="12.75">
      <c r="A18" s="176"/>
      <c r="B18" s="182"/>
      <c r="C18" s="176"/>
      <c r="D18" s="190"/>
      <c r="E18" s="17" t="s">
        <v>7</v>
      </c>
      <c r="F18" s="176"/>
      <c r="G18" s="176"/>
      <c r="H18" s="177"/>
      <c r="I18" s="179"/>
      <c r="J18" s="53"/>
      <c r="K18" s="53"/>
      <c r="L18" s="53"/>
      <c r="M18" s="53"/>
      <c r="N18" s="53"/>
      <c r="O18" s="53"/>
      <c r="P18" s="53"/>
      <c r="Q18" s="53"/>
      <c r="R18" s="173"/>
    </row>
    <row r="19" spans="1:18" ht="26.25" customHeight="1">
      <c r="A19" s="29">
        <v>1</v>
      </c>
      <c r="B19" s="13" t="s">
        <v>26</v>
      </c>
      <c r="C19" s="13" t="s">
        <v>142</v>
      </c>
      <c r="D19" s="13" t="s">
        <v>122</v>
      </c>
      <c r="E19" s="17" t="s">
        <v>22</v>
      </c>
      <c r="F19" s="21">
        <v>1990</v>
      </c>
      <c r="G19" s="21">
        <v>1</v>
      </c>
      <c r="H19" s="13">
        <v>394294.97</v>
      </c>
      <c r="I19" s="19">
        <v>0</v>
      </c>
      <c r="J19" s="19">
        <v>100</v>
      </c>
      <c r="K19" s="19">
        <v>0.02</v>
      </c>
      <c r="L19" s="19"/>
      <c r="M19" s="19"/>
      <c r="N19" s="19"/>
      <c r="O19" s="19"/>
      <c r="P19" s="19"/>
      <c r="Q19" s="19">
        <v>0.1</v>
      </c>
      <c r="R19" s="13">
        <f>SUM(H19*K19*Q19/12)</f>
        <v>65.71582833333333</v>
      </c>
    </row>
    <row r="20" spans="1:18" ht="25.5">
      <c r="A20" s="29">
        <v>2</v>
      </c>
      <c r="B20" s="13" t="s">
        <v>189</v>
      </c>
      <c r="C20" s="13" t="s">
        <v>188</v>
      </c>
      <c r="D20" s="13" t="s">
        <v>123</v>
      </c>
      <c r="E20" s="17" t="s">
        <v>190</v>
      </c>
      <c r="F20" s="21">
        <v>1999</v>
      </c>
      <c r="G20" s="21">
        <v>1</v>
      </c>
      <c r="H20" s="13">
        <v>219594.38</v>
      </c>
      <c r="I20" s="19">
        <v>0</v>
      </c>
      <c r="J20" s="19">
        <v>100</v>
      </c>
      <c r="K20" s="19">
        <v>0.02</v>
      </c>
      <c r="L20" s="19"/>
      <c r="M20" s="19"/>
      <c r="N20" s="19"/>
      <c r="O20" s="19"/>
      <c r="P20" s="19"/>
      <c r="Q20" s="19">
        <v>0.1</v>
      </c>
      <c r="R20" s="13">
        <f>SUM(H20*K20*Q20/12)</f>
        <v>36.59906333333333</v>
      </c>
    </row>
    <row r="21" spans="1:18" ht="12.75">
      <c r="A21" s="29">
        <v>3</v>
      </c>
      <c r="B21" s="13" t="s">
        <v>27</v>
      </c>
      <c r="C21" s="13" t="s">
        <v>180</v>
      </c>
      <c r="D21" s="13" t="s">
        <v>124</v>
      </c>
      <c r="E21" s="17" t="s">
        <v>22</v>
      </c>
      <c r="F21" s="21">
        <v>2004</v>
      </c>
      <c r="G21" s="21">
        <v>1</v>
      </c>
      <c r="H21" s="13">
        <v>461929.82</v>
      </c>
      <c r="I21" s="19">
        <v>0</v>
      </c>
      <c r="J21" s="19">
        <v>100</v>
      </c>
      <c r="K21" s="19">
        <v>0.02</v>
      </c>
      <c r="L21" s="19"/>
      <c r="M21" s="19"/>
      <c r="N21" s="19"/>
      <c r="O21" s="19"/>
      <c r="P21" s="19"/>
      <c r="Q21" s="19">
        <v>0.1</v>
      </c>
      <c r="R21" s="13">
        <f>SUM(H21*K21*Q21/12)</f>
        <v>76.98830333333335</v>
      </c>
    </row>
    <row r="22" spans="1:18" ht="12.75">
      <c r="A22" s="29">
        <v>4</v>
      </c>
      <c r="B22" s="13" t="s">
        <v>41</v>
      </c>
      <c r="C22" s="13" t="s">
        <v>163</v>
      </c>
      <c r="D22" s="13" t="s">
        <v>162</v>
      </c>
      <c r="E22" s="17" t="s">
        <v>22</v>
      </c>
      <c r="F22" s="21">
        <v>2000</v>
      </c>
      <c r="G22" s="21">
        <v>1</v>
      </c>
      <c r="H22" s="13">
        <v>293520.21</v>
      </c>
      <c r="I22" s="19">
        <v>0</v>
      </c>
      <c r="J22" s="19">
        <v>100</v>
      </c>
      <c r="K22" s="19">
        <v>0.02</v>
      </c>
      <c r="L22" s="19"/>
      <c r="M22" s="19"/>
      <c r="N22" s="19"/>
      <c r="O22" s="19"/>
      <c r="P22" s="19"/>
      <c r="Q22" s="19">
        <v>0.1</v>
      </c>
      <c r="R22" s="13">
        <f>SUM(H22*K22*Q22/12)</f>
        <v>48.92003500000001</v>
      </c>
    </row>
    <row r="23" spans="1:18" ht="12.75">
      <c r="A23" s="29">
        <v>5</v>
      </c>
      <c r="B23" s="13" t="s">
        <v>28</v>
      </c>
      <c r="C23" s="13" t="s">
        <v>166</v>
      </c>
      <c r="D23" s="13" t="s">
        <v>125</v>
      </c>
      <c r="E23" s="17" t="s">
        <v>22</v>
      </c>
      <c r="F23" s="21">
        <v>1990</v>
      </c>
      <c r="G23" s="21">
        <v>1</v>
      </c>
      <c r="H23" s="13">
        <v>44102.99</v>
      </c>
      <c r="I23" s="19">
        <v>0</v>
      </c>
      <c r="J23" s="19">
        <v>100</v>
      </c>
      <c r="K23" s="19">
        <v>0.02</v>
      </c>
      <c r="L23" s="19"/>
      <c r="M23" s="19"/>
      <c r="N23" s="19"/>
      <c r="O23" s="19"/>
      <c r="P23" s="19"/>
      <c r="Q23" s="19">
        <v>0.1</v>
      </c>
      <c r="R23" s="13">
        <f>SUM(H23*K23*Q23/12)</f>
        <v>7.350498333333334</v>
      </c>
    </row>
    <row r="24" spans="1:18" ht="12.75">
      <c r="A24" s="29">
        <v>6</v>
      </c>
      <c r="B24" s="13" t="s">
        <v>29</v>
      </c>
      <c r="C24" s="13" t="s">
        <v>145</v>
      </c>
      <c r="D24" s="13" t="s">
        <v>126</v>
      </c>
      <c r="E24" s="17" t="s">
        <v>22</v>
      </c>
      <c r="F24" s="21">
        <v>1993</v>
      </c>
      <c r="G24" s="21">
        <v>1</v>
      </c>
      <c r="H24" s="13">
        <v>35178.09</v>
      </c>
      <c r="I24" s="19">
        <v>0</v>
      </c>
      <c r="J24" s="19">
        <v>100</v>
      </c>
      <c r="K24" s="19">
        <v>0.02</v>
      </c>
      <c r="L24" s="19"/>
      <c r="M24" s="19"/>
      <c r="N24" s="19"/>
      <c r="O24" s="19"/>
      <c r="P24" s="19"/>
      <c r="Q24" s="19">
        <v>0.1</v>
      </c>
      <c r="R24" s="13">
        <v>5.86</v>
      </c>
    </row>
    <row r="25" spans="1:18" ht="25.5">
      <c r="A25" s="29">
        <v>7</v>
      </c>
      <c r="B25" s="13" t="s">
        <v>30</v>
      </c>
      <c r="C25" s="13" t="s">
        <v>182</v>
      </c>
      <c r="D25" s="13" t="s">
        <v>127</v>
      </c>
      <c r="E25" s="17" t="s">
        <v>22</v>
      </c>
      <c r="F25" s="21">
        <v>1982</v>
      </c>
      <c r="G25" s="21">
        <v>1</v>
      </c>
      <c r="H25" s="13">
        <v>45332.76</v>
      </c>
      <c r="I25" s="19">
        <v>0</v>
      </c>
      <c r="J25" s="19">
        <v>100</v>
      </c>
      <c r="K25" s="19">
        <v>0.02</v>
      </c>
      <c r="L25" s="19"/>
      <c r="M25" s="19"/>
      <c r="N25" s="19"/>
      <c r="O25" s="19"/>
      <c r="P25" s="19"/>
      <c r="Q25" s="19">
        <v>0.1</v>
      </c>
      <c r="R25" s="13">
        <v>7.56</v>
      </c>
    </row>
    <row r="26" spans="1:18" ht="25.5">
      <c r="A26" s="29">
        <v>8</v>
      </c>
      <c r="B26" s="14" t="s">
        <v>164</v>
      </c>
      <c r="C26" s="14" t="s">
        <v>165</v>
      </c>
      <c r="D26" s="14" t="s">
        <v>128</v>
      </c>
      <c r="E26" s="20" t="s">
        <v>22</v>
      </c>
      <c r="F26" s="22">
        <v>1985</v>
      </c>
      <c r="G26" s="22">
        <v>1</v>
      </c>
      <c r="H26" s="14">
        <v>22742.4</v>
      </c>
      <c r="I26" s="19">
        <v>0</v>
      </c>
      <c r="J26" s="19">
        <v>100</v>
      </c>
      <c r="K26" s="19">
        <v>0.02</v>
      </c>
      <c r="L26" s="19"/>
      <c r="M26" s="19"/>
      <c r="N26" s="19"/>
      <c r="O26" s="19"/>
      <c r="P26" s="19"/>
      <c r="Q26" s="19">
        <v>0.1</v>
      </c>
      <c r="R26" s="13">
        <f>SUM(H26*K26*Q26/12)</f>
        <v>3.7904000000000004</v>
      </c>
    </row>
    <row r="27" spans="1:18" ht="25.5">
      <c r="A27" s="29">
        <v>9</v>
      </c>
      <c r="B27" s="1" t="s">
        <v>31</v>
      </c>
      <c r="C27" s="13" t="s">
        <v>149</v>
      </c>
      <c r="D27" s="13" t="s">
        <v>129</v>
      </c>
      <c r="E27" s="20" t="s">
        <v>150</v>
      </c>
      <c r="F27" s="1">
        <v>1987</v>
      </c>
      <c r="G27" s="30">
        <v>1</v>
      </c>
      <c r="H27" s="13">
        <v>128644.66</v>
      </c>
      <c r="I27" s="19">
        <v>0</v>
      </c>
      <c r="J27" s="19">
        <v>100</v>
      </c>
      <c r="K27" s="19">
        <v>0.02</v>
      </c>
      <c r="L27" s="19"/>
      <c r="M27" s="19"/>
      <c r="N27" s="19"/>
      <c r="O27" s="19"/>
      <c r="P27" s="19"/>
      <c r="Q27" s="19">
        <v>0.1</v>
      </c>
      <c r="R27" s="13">
        <f>SUM(H27*K27*Q27/12)</f>
        <v>21.440776666666668</v>
      </c>
    </row>
    <row r="28" spans="1:18" ht="12.75">
      <c r="A28" s="29">
        <v>10</v>
      </c>
      <c r="B28" s="1" t="s">
        <v>32</v>
      </c>
      <c r="C28" s="13"/>
      <c r="D28" s="13" t="s">
        <v>33</v>
      </c>
      <c r="E28" s="20" t="s">
        <v>22</v>
      </c>
      <c r="F28" s="1">
        <v>2001</v>
      </c>
      <c r="G28" s="30">
        <v>1</v>
      </c>
      <c r="H28" s="13">
        <v>456033.24</v>
      </c>
      <c r="I28" s="19">
        <v>0</v>
      </c>
      <c r="J28" s="19">
        <v>100</v>
      </c>
      <c r="K28" s="19">
        <v>0.02</v>
      </c>
      <c r="L28" s="19"/>
      <c r="M28" s="19"/>
      <c r="N28" s="19"/>
      <c r="O28" s="19"/>
      <c r="P28" s="19"/>
      <c r="Q28" s="19">
        <v>0.1</v>
      </c>
      <c r="R28" s="13">
        <f aca="true" t="shared" si="1" ref="R28:R58">SUM(H28*K28*Q28/12)</f>
        <v>76.00554000000001</v>
      </c>
    </row>
    <row r="29" spans="1:18" ht="12.75">
      <c r="A29" s="29">
        <v>11</v>
      </c>
      <c r="B29" s="1" t="s">
        <v>34</v>
      </c>
      <c r="C29" s="13" t="s">
        <v>184</v>
      </c>
      <c r="D29" s="13" t="s">
        <v>130</v>
      </c>
      <c r="E29" s="20" t="s">
        <v>22</v>
      </c>
      <c r="F29" s="1">
        <v>1970</v>
      </c>
      <c r="G29" s="30">
        <v>1</v>
      </c>
      <c r="H29" s="31">
        <v>38063.85</v>
      </c>
      <c r="I29" s="19">
        <v>0</v>
      </c>
      <c r="J29" s="19">
        <v>100</v>
      </c>
      <c r="K29" s="19">
        <v>0.02</v>
      </c>
      <c r="L29" s="19"/>
      <c r="M29" s="19"/>
      <c r="N29" s="19"/>
      <c r="O29" s="19"/>
      <c r="P29" s="19"/>
      <c r="Q29" s="19">
        <v>0.1</v>
      </c>
      <c r="R29" s="13">
        <f t="shared" si="1"/>
        <v>6.3439749999999995</v>
      </c>
    </row>
    <row r="30" spans="1:18" ht="25.5">
      <c r="A30" s="29">
        <v>12</v>
      </c>
      <c r="B30" s="1" t="s">
        <v>35</v>
      </c>
      <c r="C30" s="13" t="s">
        <v>170</v>
      </c>
      <c r="D30" s="13" t="s">
        <v>131</v>
      </c>
      <c r="E30" s="20" t="s">
        <v>22</v>
      </c>
      <c r="F30" s="1">
        <v>1992</v>
      </c>
      <c r="G30" s="30">
        <v>1</v>
      </c>
      <c r="H30" s="31">
        <v>159782.42</v>
      </c>
      <c r="I30" s="19">
        <v>0</v>
      </c>
      <c r="J30" s="19">
        <v>100</v>
      </c>
      <c r="K30" s="19">
        <v>0.02</v>
      </c>
      <c r="L30" s="19"/>
      <c r="M30" s="19"/>
      <c r="N30" s="19"/>
      <c r="O30" s="19"/>
      <c r="P30" s="19"/>
      <c r="Q30" s="19">
        <v>0.1</v>
      </c>
      <c r="R30" s="13">
        <f t="shared" si="1"/>
        <v>26.630403333333337</v>
      </c>
    </row>
    <row r="31" spans="1:18" ht="25.5">
      <c r="A31" s="29">
        <v>13</v>
      </c>
      <c r="B31" s="32" t="s">
        <v>36</v>
      </c>
      <c r="C31" s="13" t="s">
        <v>146</v>
      </c>
      <c r="D31" s="13" t="s">
        <v>148</v>
      </c>
      <c r="E31" s="20" t="s">
        <v>147</v>
      </c>
      <c r="F31" s="32">
        <v>1993</v>
      </c>
      <c r="G31" s="32">
        <v>1</v>
      </c>
      <c r="H31" s="31">
        <v>46071.99</v>
      </c>
      <c r="I31" s="19">
        <v>0</v>
      </c>
      <c r="J31" s="19">
        <v>100</v>
      </c>
      <c r="K31" s="19">
        <v>0.02</v>
      </c>
      <c r="L31" s="33"/>
      <c r="M31" s="33"/>
      <c r="N31" s="33"/>
      <c r="O31" s="33"/>
      <c r="P31" s="33"/>
      <c r="Q31" s="19">
        <v>0.1</v>
      </c>
      <c r="R31" s="13">
        <f t="shared" si="1"/>
        <v>7.678665</v>
      </c>
    </row>
    <row r="32" spans="1:18" ht="25.5">
      <c r="A32" s="29">
        <v>14</v>
      </c>
      <c r="B32" s="1" t="s">
        <v>37</v>
      </c>
      <c r="C32" s="13" t="s">
        <v>172</v>
      </c>
      <c r="D32" s="13" t="s">
        <v>171</v>
      </c>
      <c r="E32" s="20" t="s">
        <v>22</v>
      </c>
      <c r="F32" s="1">
        <v>1986</v>
      </c>
      <c r="G32" s="30">
        <v>1</v>
      </c>
      <c r="H32" s="31">
        <v>56426.74</v>
      </c>
      <c r="I32" s="19">
        <v>0</v>
      </c>
      <c r="J32" s="19">
        <v>100</v>
      </c>
      <c r="K32" s="19">
        <v>0.02</v>
      </c>
      <c r="L32" s="19"/>
      <c r="M32" s="19"/>
      <c r="N32" s="19"/>
      <c r="O32" s="19"/>
      <c r="P32" s="19"/>
      <c r="Q32" s="19">
        <v>0.1</v>
      </c>
      <c r="R32" s="13">
        <f t="shared" si="1"/>
        <v>9.404456666666666</v>
      </c>
    </row>
    <row r="33" spans="1:18" ht="12.75">
      <c r="A33" s="29">
        <v>15</v>
      </c>
      <c r="B33" s="1" t="s">
        <v>38</v>
      </c>
      <c r="C33" s="13" t="s">
        <v>168</v>
      </c>
      <c r="D33" s="13" t="s">
        <v>167</v>
      </c>
      <c r="E33" s="20" t="s">
        <v>22</v>
      </c>
      <c r="F33" s="1">
        <v>1979</v>
      </c>
      <c r="G33" s="30">
        <v>1</v>
      </c>
      <c r="H33" s="31">
        <v>240687.08</v>
      </c>
      <c r="I33" s="19">
        <v>0</v>
      </c>
      <c r="J33" s="19">
        <v>100</v>
      </c>
      <c r="K33" s="19">
        <v>0.02</v>
      </c>
      <c r="L33" s="19"/>
      <c r="M33" s="19"/>
      <c r="N33" s="19"/>
      <c r="O33" s="19"/>
      <c r="P33" s="19"/>
      <c r="Q33" s="19">
        <v>0.1</v>
      </c>
      <c r="R33" s="13">
        <f t="shared" si="1"/>
        <v>40.11451333333334</v>
      </c>
    </row>
    <row r="34" spans="1:18" ht="25.5">
      <c r="A34" s="29">
        <v>16</v>
      </c>
      <c r="B34" s="1" t="s">
        <v>39</v>
      </c>
      <c r="C34" s="13" t="s">
        <v>175</v>
      </c>
      <c r="D34" s="13" t="s">
        <v>132</v>
      </c>
      <c r="E34" s="20" t="s">
        <v>22</v>
      </c>
      <c r="F34" s="1">
        <v>1987</v>
      </c>
      <c r="G34" s="30">
        <v>1</v>
      </c>
      <c r="H34" s="31">
        <v>109108.09</v>
      </c>
      <c r="I34" s="19">
        <v>0</v>
      </c>
      <c r="J34" s="19">
        <v>100</v>
      </c>
      <c r="K34" s="19">
        <v>0.02</v>
      </c>
      <c r="L34" s="19"/>
      <c r="M34" s="19"/>
      <c r="N34" s="19"/>
      <c r="O34" s="19"/>
      <c r="P34" s="19"/>
      <c r="Q34" s="19">
        <v>0.1</v>
      </c>
      <c r="R34" s="13">
        <f t="shared" si="1"/>
        <v>18.184681666666666</v>
      </c>
    </row>
    <row r="35" spans="1:18" ht="25.5">
      <c r="A35" s="29">
        <v>17</v>
      </c>
      <c r="B35" s="1" t="s">
        <v>40</v>
      </c>
      <c r="C35" s="13" t="s">
        <v>177</v>
      </c>
      <c r="D35" s="13" t="s">
        <v>176</v>
      </c>
      <c r="E35" s="20" t="s">
        <v>22</v>
      </c>
      <c r="F35" s="1">
        <v>1991</v>
      </c>
      <c r="G35" s="30">
        <v>1</v>
      </c>
      <c r="H35" s="31">
        <v>170568</v>
      </c>
      <c r="I35" s="19">
        <v>0</v>
      </c>
      <c r="J35" s="19">
        <v>100</v>
      </c>
      <c r="K35" s="19">
        <v>0.02</v>
      </c>
      <c r="L35" s="19"/>
      <c r="M35" s="19"/>
      <c r="N35" s="19"/>
      <c r="O35" s="19"/>
      <c r="P35" s="19"/>
      <c r="Q35" s="19">
        <v>0.1</v>
      </c>
      <c r="R35" s="13">
        <f t="shared" si="1"/>
        <v>28.428</v>
      </c>
    </row>
    <row r="36" spans="1:18" ht="12.75">
      <c r="A36" s="29">
        <v>18</v>
      </c>
      <c r="B36" s="1" t="s">
        <v>41</v>
      </c>
      <c r="C36" s="13" t="s">
        <v>161</v>
      </c>
      <c r="D36" s="13" t="s">
        <v>160</v>
      </c>
      <c r="E36" s="20" t="s">
        <v>22</v>
      </c>
      <c r="F36" s="1">
        <v>1999</v>
      </c>
      <c r="G36" s="30">
        <v>1</v>
      </c>
      <c r="H36" s="31">
        <v>289160.63</v>
      </c>
      <c r="I36" s="19">
        <v>0</v>
      </c>
      <c r="J36" s="19">
        <v>100</v>
      </c>
      <c r="K36" s="19">
        <v>0.02</v>
      </c>
      <c r="L36" s="19"/>
      <c r="M36" s="19"/>
      <c r="N36" s="19"/>
      <c r="O36" s="19"/>
      <c r="P36" s="19"/>
      <c r="Q36" s="19">
        <v>0.1</v>
      </c>
      <c r="R36" s="13">
        <f t="shared" si="1"/>
        <v>48.19343833333334</v>
      </c>
    </row>
    <row r="37" spans="1:18" ht="25.5">
      <c r="A37" s="29">
        <v>19</v>
      </c>
      <c r="B37" s="1" t="s">
        <v>42</v>
      </c>
      <c r="C37" s="13" t="s">
        <v>154</v>
      </c>
      <c r="D37" s="13" t="s">
        <v>153</v>
      </c>
      <c r="E37" s="20" t="s">
        <v>22</v>
      </c>
      <c r="F37" s="1">
        <v>1991</v>
      </c>
      <c r="G37" s="30">
        <v>1</v>
      </c>
      <c r="H37" s="31">
        <v>107474.4</v>
      </c>
      <c r="I37" s="19">
        <v>0</v>
      </c>
      <c r="J37" s="19">
        <v>100</v>
      </c>
      <c r="K37" s="19">
        <v>0.02</v>
      </c>
      <c r="L37" s="19"/>
      <c r="M37" s="19"/>
      <c r="N37" s="19"/>
      <c r="O37" s="19"/>
      <c r="P37" s="19"/>
      <c r="Q37" s="19">
        <v>0.1</v>
      </c>
      <c r="R37" s="13">
        <f t="shared" si="1"/>
        <v>17.9124</v>
      </c>
    </row>
    <row r="38" spans="1:18" ht="12.75">
      <c r="A38" s="29">
        <v>20</v>
      </c>
      <c r="B38" s="1" t="s">
        <v>43</v>
      </c>
      <c r="C38" s="1" t="s">
        <v>152</v>
      </c>
      <c r="D38" s="1" t="s">
        <v>151</v>
      </c>
      <c r="E38" s="20">
        <v>375731165</v>
      </c>
      <c r="F38" s="1">
        <v>1993</v>
      </c>
      <c r="G38" s="30">
        <v>1</v>
      </c>
      <c r="H38" s="31">
        <v>150183.7</v>
      </c>
      <c r="I38" s="19">
        <v>0</v>
      </c>
      <c r="J38" s="19">
        <v>100</v>
      </c>
      <c r="K38" s="19">
        <v>0.02</v>
      </c>
      <c r="L38" s="19"/>
      <c r="M38" s="19"/>
      <c r="N38" s="19"/>
      <c r="O38" s="19"/>
      <c r="P38" s="19"/>
      <c r="Q38" s="19">
        <v>0.1</v>
      </c>
      <c r="R38" s="13">
        <f t="shared" si="1"/>
        <v>25.03061666666667</v>
      </c>
    </row>
    <row r="39" spans="1:18" ht="12.75">
      <c r="A39" s="29">
        <v>21</v>
      </c>
      <c r="B39" s="1" t="s">
        <v>44</v>
      </c>
      <c r="C39" s="1"/>
      <c r="D39" s="1"/>
      <c r="E39" s="20" t="s">
        <v>22</v>
      </c>
      <c r="F39" s="1">
        <v>1987</v>
      </c>
      <c r="G39" s="30">
        <v>1</v>
      </c>
      <c r="H39" s="31">
        <v>40071.43</v>
      </c>
      <c r="I39" s="19">
        <v>0</v>
      </c>
      <c r="J39" s="19">
        <v>100</v>
      </c>
      <c r="K39" s="19">
        <v>0.02</v>
      </c>
      <c r="L39" s="19"/>
      <c r="M39" s="19"/>
      <c r="N39" s="19"/>
      <c r="O39" s="19"/>
      <c r="P39" s="19"/>
      <c r="Q39" s="19">
        <v>0.1</v>
      </c>
      <c r="R39" s="13">
        <f t="shared" si="1"/>
        <v>6.6785716666666675</v>
      </c>
    </row>
    <row r="40" spans="1:18" ht="12.75">
      <c r="A40" s="29">
        <v>22</v>
      </c>
      <c r="B40" s="1" t="s">
        <v>45</v>
      </c>
      <c r="C40" s="13" t="s">
        <v>181</v>
      </c>
      <c r="D40" s="13" t="s">
        <v>133</v>
      </c>
      <c r="E40" s="20" t="s">
        <v>22</v>
      </c>
      <c r="F40" s="1">
        <v>1995</v>
      </c>
      <c r="G40" s="30">
        <v>1</v>
      </c>
      <c r="H40" s="31">
        <v>100541.56</v>
      </c>
      <c r="I40" s="19">
        <v>0</v>
      </c>
      <c r="J40" s="19">
        <v>100</v>
      </c>
      <c r="K40" s="19">
        <v>0.02</v>
      </c>
      <c r="L40" s="19"/>
      <c r="M40" s="19"/>
      <c r="N40" s="19"/>
      <c r="O40" s="19"/>
      <c r="P40" s="19"/>
      <c r="Q40" s="19">
        <v>0.1</v>
      </c>
      <c r="R40" s="13">
        <f t="shared" si="1"/>
        <v>16.75692666666667</v>
      </c>
    </row>
    <row r="41" spans="1:18" ht="12.75">
      <c r="A41" s="29">
        <v>23</v>
      </c>
      <c r="B41" s="1" t="s">
        <v>46</v>
      </c>
      <c r="C41" s="13" t="s">
        <v>144</v>
      </c>
      <c r="D41" s="13" t="s">
        <v>143</v>
      </c>
      <c r="E41" s="20" t="s">
        <v>22</v>
      </c>
      <c r="F41" s="1">
        <v>1994</v>
      </c>
      <c r="G41" s="30">
        <v>1</v>
      </c>
      <c r="H41" s="31">
        <v>235566.33</v>
      </c>
      <c r="I41" s="19">
        <v>0</v>
      </c>
      <c r="J41" s="19">
        <v>100</v>
      </c>
      <c r="K41" s="19">
        <v>0.02</v>
      </c>
      <c r="L41" s="19"/>
      <c r="M41" s="19"/>
      <c r="N41" s="19"/>
      <c r="O41" s="19"/>
      <c r="P41" s="19"/>
      <c r="Q41" s="19">
        <v>0.1</v>
      </c>
      <c r="R41" s="13">
        <f t="shared" si="1"/>
        <v>39.261055</v>
      </c>
    </row>
    <row r="42" spans="1:18" ht="25.5">
      <c r="A42" s="29">
        <v>24</v>
      </c>
      <c r="B42" s="1" t="s">
        <v>47</v>
      </c>
      <c r="C42" s="13" t="s">
        <v>187</v>
      </c>
      <c r="D42" s="13" t="s">
        <v>185</v>
      </c>
      <c r="E42" s="20" t="s">
        <v>186</v>
      </c>
      <c r="F42" s="1">
        <v>1993</v>
      </c>
      <c r="G42" s="30">
        <v>1</v>
      </c>
      <c r="H42" s="31">
        <v>33579.24</v>
      </c>
      <c r="I42" s="19">
        <v>0</v>
      </c>
      <c r="J42" s="19">
        <v>100</v>
      </c>
      <c r="K42" s="19">
        <v>0.02</v>
      </c>
      <c r="L42" s="19"/>
      <c r="M42" s="19"/>
      <c r="N42" s="19"/>
      <c r="O42" s="19"/>
      <c r="P42" s="19"/>
      <c r="Q42" s="19">
        <v>0.1</v>
      </c>
      <c r="R42" s="13">
        <f t="shared" si="1"/>
        <v>5.59654</v>
      </c>
    </row>
    <row r="43" spans="1:18" ht="25.5">
      <c r="A43" s="29">
        <v>25</v>
      </c>
      <c r="B43" s="1" t="s">
        <v>48</v>
      </c>
      <c r="C43" s="13" t="s">
        <v>183</v>
      </c>
      <c r="D43" s="13" t="s">
        <v>134</v>
      </c>
      <c r="E43" s="20" t="s">
        <v>22</v>
      </c>
      <c r="F43" s="1">
        <v>1992</v>
      </c>
      <c r="G43" s="30">
        <v>1</v>
      </c>
      <c r="H43" s="31">
        <v>18048.88</v>
      </c>
      <c r="I43" s="19">
        <v>0</v>
      </c>
      <c r="J43" s="19">
        <v>100</v>
      </c>
      <c r="K43" s="19">
        <v>0.02</v>
      </c>
      <c r="L43" s="19"/>
      <c r="M43" s="19"/>
      <c r="N43" s="19"/>
      <c r="O43" s="19"/>
      <c r="P43" s="19"/>
      <c r="Q43" s="19">
        <v>0.1</v>
      </c>
      <c r="R43" s="13">
        <f t="shared" si="1"/>
        <v>3.008146666666667</v>
      </c>
    </row>
    <row r="44" spans="1:18" ht="12.75">
      <c r="A44" s="29">
        <v>26</v>
      </c>
      <c r="B44" s="1" t="s">
        <v>49</v>
      </c>
      <c r="C44" s="13" t="s">
        <v>159</v>
      </c>
      <c r="D44" s="13" t="s">
        <v>158</v>
      </c>
      <c r="E44" s="20" t="s">
        <v>22</v>
      </c>
      <c r="F44" s="1">
        <v>1994</v>
      </c>
      <c r="G44" s="30">
        <v>1</v>
      </c>
      <c r="H44" s="31">
        <v>319455.71</v>
      </c>
      <c r="I44" s="19">
        <v>0</v>
      </c>
      <c r="J44" s="19">
        <v>100</v>
      </c>
      <c r="K44" s="19">
        <v>0.02</v>
      </c>
      <c r="L44" s="19"/>
      <c r="M44" s="19"/>
      <c r="N44" s="19"/>
      <c r="O44" s="19"/>
      <c r="P44" s="19"/>
      <c r="Q44" s="19">
        <v>0.1</v>
      </c>
      <c r="R44" s="13">
        <f t="shared" si="1"/>
        <v>53.24261833333335</v>
      </c>
    </row>
    <row r="45" spans="1:18" ht="25.5">
      <c r="A45" s="29">
        <v>27</v>
      </c>
      <c r="B45" s="1" t="s">
        <v>50</v>
      </c>
      <c r="C45" s="13" t="s">
        <v>157</v>
      </c>
      <c r="D45" s="13" t="s">
        <v>135</v>
      </c>
      <c r="E45" s="20" t="s">
        <v>22</v>
      </c>
      <c r="F45" s="1">
        <v>1989</v>
      </c>
      <c r="G45" s="30">
        <v>1</v>
      </c>
      <c r="H45" s="31">
        <v>59295.31</v>
      </c>
      <c r="I45" s="19">
        <v>0</v>
      </c>
      <c r="J45" s="19">
        <v>100</v>
      </c>
      <c r="K45" s="19">
        <v>0.02</v>
      </c>
      <c r="L45" s="19"/>
      <c r="M45" s="19"/>
      <c r="N45" s="19"/>
      <c r="O45" s="19"/>
      <c r="P45" s="19"/>
      <c r="Q45" s="19">
        <v>0.1</v>
      </c>
      <c r="R45" s="13">
        <f t="shared" si="1"/>
        <v>9.882551666666666</v>
      </c>
    </row>
    <row r="46" spans="1:18" ht="25.5">
      <c r="A46" s="29">
        <v>28</v>
      </c>
      <c r="B46" s="1" t="s">
        <v>51</v>
      </c>
      <c r="C46" s="13" t="s">
        <v>169</v>
      </c>
      <c r="D46" s="13" t="s">
        <v>136</v>
      </c>
      <c r="E46" s="20" t="s">
        <v>22</v>
      </c>
      <c r="F46" s="1">
        <v>1994</v>
      </c>
      <c r="G46" s="30">
        <v>1</v>
      </c>
      <c r="H46" s="31">
        <v>709180.76</v>
      </c>
      <c r="I46" s="19">
        <v>0</v>
      </c>
      <c r="J46" s="19">
        <v>100</v>
      </c>
      <c r="K46" s="19">
        <v>0.02</v>
      </c>
      <c r="L46" s="19"/>
      <c r="M46" s="19"/>
      <c r="N46" s="19"/>
      <c r="O46" s="19"/>
      <c r="P46" s="19"/>
      <c r="Q46" s="19">
        <v>0.1</v>
      </c>
      <c r="R46" s="13">
        <f t="shared" si="1"/>
        <v>118.19679333333335</v>
      </c>
    </row>
    <row r="47" spans="1:18" ht="12.75">
      <c r="A47" s="29">
        <v>29</v>
      </c>
      <c r="B47" s="1" t="s">
        <v>52</v>
      </c>
      <c r="C47" s="13" t="s">
        <v>179</v>
      </c>
      <c r="D47" s="13" t="s">
        <v>178</v>
      </c>
      <c r="E47" s="20" t="s">
        <v>22</v>
      </c>
      <c r="F47" s="1">
        <v>1989</v>
      </c>
      <c r="G47" s="30">
        <v>1</v>
      </c>
      <c r="H47" s="31">
        <v>277992</v>
      </c>
      <c r="I47" s="19">
        <v>0</v>
      </c>
      <c r="J47" s="19">
        <v>100</v>
      </c>
      <c r="K47" s="19">
        <v>0.02</v>
      </c>
      <c r="L47" s="19"/>
      <c r="M47" s="19"/>
      <c r="N47" s="19"/>
      <c r="O47" s="19"/>
      <c r="P47" s="19"/>
      <c r="Q47" s="19">
        <v>0.1</v>
      </c>
      <c r="R47" s="13">
        <f>SUM(H47*K47*Q47/12)</f>
        <v>46.332</v>
      </c>
    </row>
    <row r="48" spans="1:18" ht="12.75">
      <c r="A48" s="29">
        <v>30</v>
      </c>
      <c r="B48" s="1" t="s">
        <v>53</v>
      </c>
      <c r="C48" s="13"/>
      <c r="D48" s="13"/>
      <c r="E48" s="20" t="s">
        <v>22</v>
      </c>
      <c r="F48" s="1">
        <v>1993</v>
      </c>
      <c r="G48" s="30">
        <v>1</v>
      </c>
      <c r="H48" s="31">
        <v>450245.95</v>
      </c>
      <c r="I48" s="19">
        <v>0</v>
      </c>
      <c r="J48" s="19">
        <v>100</v>
      </c>
      <c r="K48" s="19">
        <v>0.02</v>
      </c>
      <c r="L48" s="19"/>
      <c r="M48" s="19"/>
      <c r="N48" s="19"/>
      <c r="O48" s="19"/>
      <c r="P48" s="19"/>
      <c r="Q48" s="19">
        <v>0.1</v>
      </c>
      <c r="R48" s="13">
        <f t="shared" si="1"/>
        <v>75.04099166666667</v>
      </c>
    </row>
    <row r="49" spans="1:18" ht="12.75">
      <c r="A49" s="29">
        <v>31</v>
      </c>
      <c r="B49" s="1" t="s">
        <v>54</v>
      </c>
      <c r="C49" s="13"/>
      <c r="D49" s="13" t="s">
        <v>56</v>
      </c>
      <c r="E49" s="20" t="s">
        <v>22</v>
      </c>
      <c r="F49" s="1">
        <v>1980</v>
      </c>
      <c r="G49" s="30">
        <v>1</v>
      </c>
      <c r="H49" s="31">
        <v>20621.95</v>
      </c>
      <c r="I49" s="19">
        <v>0</v>
      </c>
      <c r="J49" s="19">
        <v>100</v>
      </c>
      <c r="K49" s="19">
        <v>0.02</v>
      </c>
      <c r="L49" s="19"/>
      <c r="M49" s="19"/>
      <c r="N49" s="19"/>
      <c r="O49" s="19"/>
      <c r="P49" s="19"/>
      <c r="Q49" s="19">
        <v>0.1</v>
      </c>
      <c r="R49" s="13">
        <f t="shared" si="1"/>
        <v>3.436991666666667</v>
      </c>
    </row>
    <row r="50" spans="1:18" ht="25.5">
      <c r="A50" s="29">
        <v>32</v>
      </c>
      <c r="B50" s="1" t="s">
        <v>55</v>
      </c>
      <c r="C50" s="13"/>
      <c r="D50" s="13" t="s">
        <v>58</v>
      </c>
      <c r="E50" s="20" t="s">
        <v>22</v>
      </c>
      <c r="F50" s="1">
        <v>1989</v>
      </c>
      <c r="G50" s="30">
        <v>1</v>
      </c>
      <c r="H50" s="31">
        <v>92818.93</v>
      </c>
      <c r="I50" s="19">
        <v>0</v>
      </c>
      <c r="J50" s="19">
        <v>100</v>
      </c>
      <c r="K50" s="19">
        <v>0.02</v>
      </c>
      <c r="L50" s="19"/>
      <c r="M50" s="19"/>
      <c r="N50" s="19"/>
      <c r="O50" s="19"/>
      <c r="P50" s="19"/>
      <c r="Q50" s="19">
        <v>0.1</v>
      </c>
      <c r="R50" s="13">
        <f t="shared" si="1"/>
        <v>15.469821666666668</v>
      </c>
    </row>
    <row r="51" spans="1:18" ht="12.75">
      <c r="A51" s="29">
        <v>33</v>
      </c>
      <c r="B51" s="1" t="s">
        <v>57</v>
      </c>
      <c r="C51" s="13"/>
      <c r="D51" s="13" t="s">
        <v>60</v>
      </c>
      <c r="E51" s="20" t="s">
        <v>22</v>
      </c>
      <c r="F51" s="1">
        <v>1989</v>
      </c>
      <c r="G51" s="30">
        <v>1</v>
      </c>
      <c r="H51" s="31">
        <v>79147.69</v>
      </c>
      <c r="I51" s="19">
        <v>0</v>
      </c>
      <c r="J51" s="19">
        <v>100</v>
      </c>
      <c r="K51" s="19">
        <v>0.02</v>
      </c>
      <c r="L51" s="19"/>
      <c r="M51" s="19"/>
      <c r="N51" s="19"/>
      <c r="O51" s="19"/>
      <c r="P51" s="19"/>
      <c r="Q51" s="19">
        <v>0.1</v>
      </c>
      <c r="R51" s="13">
        <f t="shared" si="1"/>
        <v>13.191281666666669</v>
      </c>
    </row>
    <row r="52" spans="1:18" ht="12.75">
      <c r="A52" s="29">
        <v>34</v>
      </c>
      <c r="B52" s="1" t="s">
        <v>59</v>
      </c>
      <c r="C52" s="13"/>
      <c r="D52" s="13"/>
      <c r="E52" s="20" t="s">
        <v>22</v>
      </c>
      <c r="F52" s="1">
        <v>1989</v>
      </c>
      <c r="G52" s="30">
        <v>1</v>
      </c>
      <c r="H52" s="31">
        <v>216795.85</v>
      </c>
      <c r="I52" s="19">
        <v>0</v>
      </c>
      <c r="J52" s="19">
        <v>100</v>
      </c>
      <c r="K52" s="19">
        <v>0.02</v>
      </c>
      <c r="L52" s="19"/>
      <c r="M52" s="19"/>
      <c r="N52" s="19"/>
      <c r="O52" s="19"/>
      <c r="P52" s="19"/>
      <c r="Q52" s="19">
        <v>0.1</v>
      </c>
      <c r="R52" s="13">
        <f t="shared" si="1"/>
        <v>36.13264166666667</v>
      </c>
    </row>
    <row r="53" spans="1:18" ht="12.75">
      <c r="A53" s="29">
        <v>35</v>
      </c>
      <c r="B53" s="1" t="s">
        <v>61</v>
      </c>
      <c r="C53" s="13"/>
      <c r="D53" s="13"/>
      <c r="E53" s="20" t="s">
        <v>22</v>
      </c>
      <c r="F53" s="1">
        <v>1990</v>
      </c>
      <c r="G53" s="30">
        <v>1</v>
      </c>
      <c r="H53" s="31">
        <v>45417.15</v>
      </c>
      <c r="I53" s="19">
        <v>0</v>
      </c>
      <c r="J53" s="19">
        <v>100</v>
      </c>
      <c r="K53" s="19">
        <v>0.02</v>
      </c>
      <c r="L53" s="19"/>
      <c r="M53" s="19"/>
      <c r="N53" s="19"/>
      <c r="O53" s="19"/>
      <c r="P53" s="19"/>
      <c r="Q53" s="19">
        <v>0.1</v>
      </c>
      <c r="R53" s="13">
        <f t="shared" si="1"/>
        <v>7.569525000000001</v>
      </c>
    </row>
    <row r="54" spans="1:18" ht="12.75">
      <c r="A54" s="29">
        <v>36</v>
      </c>
      <c r="B54" s="1" t="s">
        <v>62</v>
      </c>
      <c r="C54" s="13"/>
      <c r="D54" s="13" t="s">
        <v>65</v>
      </c>
      <c r="E54" s="20" t="s">
        <v>22</v>
      </c>
      <c r="F54" s="1">
        <v>1988</v>
      </c>
      <c r="G54" s="30">
        <v>1</v>
      </c>
      <c r="H54" s="31">
        <v>106523.16</v>
      </c>
      <c r="I54" s="19">
        <v>0</v>
      </c>
      <c r="J54" s="19">
        <v>100</v>
      </c>
      <c r="K54" s="19">
        <v>0.02</v>
      </c>
      <c r="L54" s="19"/>
      <c r="M54" s="19"/>
      <c r="N54" s="19"/>
      <c r="O54" s="19"/>
      <c r="P54" s="19"/>
      <c r="Q54" s="19">
        <v>0.1</v>
      </c>
      <c r="R54" s="13">
        <f t="shared" si="1"/>
        <v>17.753860000000003</v>
      </c>
    </row>
    <row r="55" spans="1:18" ht="12.75">
      <c r="A55" s="29">
        <v>37</v>
      </c>
      <c r="B55" s="1" t="s">
        <v>63</v>
      </c>
      <c r="C55" s="13" t="s">
        <v>174</v>
      </c>
      <c r="D55" s="13" t="s">
        <v>173</v>
      </c>
      <c r="E55" s="20" t="s">
        <v>22</v>
      </c>
      <c r="F55" s="1">
        <v>1982</v>
      </c>
      <c r="G55" s="30">
        <v>1</v>
      </c>
      <c r="H55" s="31">
        <v>35183.15</v>
      </c>
      <c r="I55" s="19">
        <v>0</v>
      </c>
      <c r="J55" s="19">
        <v>100</v>
      </c>
      <c r="K55" s="19">
        <v>0.02</v>
      </c>
      <c r="L55" s="19"/>
      <c r="M55" s="19"/>
      <c r="N55" s="19"/>
      <c r="O55" s="19"/>
      <c r="P55" s="19"/>
      <c r="Q55" s="19">
        <v>0.1</v>
      </c>
      <c r="R55" s="13">
        <f t="shared" si="1"/>
        <v>5.863858333333334</v>
      </c>
    </row>
    <row r="56" spans="1:18" ht="25.5">
      <c r="A56" s="29">
        <v>38</v>
      </c>
      <c r="B56" s="1" t="s">
        <v>64</v>
      </c>
      <c r="C56" s="14"/>
      <c r="D56" s="14" t="s">
        <v>137</v>
      </c>
      <c r="E56" s="20" t="s">
        <v>22</v>
      </c>
      <c r="F56" s="1">
        <v>1982</v>
      </c>
      <c r="G56" s="30">
        <v>1</v>
      </c>
      <c r="H56" s="31">
        <v>76469.7</v>
      </c>
      <c r="I56" s="19">
        <v>0</v>
      </c>
      <c r="J56" s="19">
        <v>100</v>
      </c>
      <c r="K56" s="19">
        <v>0.02</v>
      </c>
      <c r="L56" s="19"/>
      <c r="M56" s="19"/>
      <c r="N56" s="19"/>
      <c r="O56" s="19"/>
      <c r="P56" s="19"/>
      <c r="Q56" s="19">
        <v>0.1</v>
      </c>
      <c r="R56" s="13">
        <f t="shared" si="1"/>
        <v>12.744950000000001</v>
      </c>
    </row>
    <row r="57" spans="1:18" ht="38.25">
      <c r="A57" s="29">
        <v>39</v>
      </c>
      <c r="B57" s="12" t="s">
        <v>156</v>
      </c>
      <c r="C57" s="14" t="s">
        <v>155</v>
      </c>
      <c r="D57" s="14" t="s">
        <v>138</v>
      </c>
      <c r="E57" s="20" t="s">
        <v>22</v>
      </c>
      <c r="F57" s="12">
        <v>2004</v>
      </c>
      <c r="G57" s="34">
        <v>1</v>
      </c>
      <c r="H57" s="24">
        <v>1158666.47</v>
      </c>
      <c r="I57" s="19">
        <v>228397.02</v>
      </c>
      <c r="J57" s="19">
        <v>80.29</v>
      </c>
      <c r="K57" s="19">
        <v>0.04</v>
      </c>
      <c r="L57" s="19"/>
      <c r="M57" s="19"/>
      <c r="N57" s="19"/>
      <c r="O57" s="19"/>
      <c r="P57" s="19"/>
      <c r="Q57" s="19">
        <v>0.1</v>
      </c>
      <c r="R57" s="13">
        <f>SUM(H57*K57*Q57/12)</f>
        <v>386.22215666666665</v>
      </c>
    </row>
    <row r="58" spans="1:18" ht="64.5" thickBot="1">
      <c r="A58" s="29">
        <v>40</v>
      </c>
      <c r="B58" s="13" t="s">
        <v>66</v>
      </c>
      <c r="C58" s="13" t="s">
        <v>67</v>
      </c>
      <c r="D58" s="13"/>
      <c r="E58" s="17" t="s">
        <v>22</v>
      </c>
      <c r="F58" s="21">
        <v>2005</v>
      </c>
      <c r="G58" s="21">
        <v>1</v>
      </c>
      <c r="H58" s="31">
        <v>663178.38</v>
      </c>
      <c r="I58" s="19">
        <v>380118.53</v>
      </c>
      <c r="J58" s="75">
        <v>42.68</v>
      </c>
      <c r="K58" s="75">
        <v>0.06</v>
      </c>
      <c r="L58" s="75"/>
      <c r="M58" s="75"/>
      <c r="N58" s="75"/>
      <c r="O58" s="75"/>
      <c r="P58" s="75"/>
      <c r="Q58" s="75">
        <v>0.1</v>
      </c>
      <c r="R58" s="76">
        <f t="shared" si="1"/>
        <v>331.58919</v>
      </c>
    </row>
    <row r="59" spans="1:18" ht="13.5" thickBot="1">
      <c r="A59" s="35" t="s">
        <v>22</v>
      </c>
      <c r="B59" s="36" t="s">
        <v>68</v>
      </c>
      <c r="C59" s="36" t="s">
        <v>22</v>
      </c>
      <c r="D59" s="36"/>
      <c r="E59" s="37" t="s">
        <v>22</v>
      </c>
      <c r="F59" s="38" t="s">
        <v>22</v>
      </c>
      <c r="G59" s="38">
        <f>SUM(G19:G58)</f>
        <v>40</v>
      </c>
      <c r="H59" s="36">
        <f>SUM(H19:H58)</f>
        <v>8207700.0200000005</v>
      </c>
      <c r="I59" s="39">
        <f>SUM(I19:I58)</f>
        <v>608515.55</v>
      </c>
      <c r="J59" s="74"/>
      <c r="K59" s="74"/>
      <c r="L59" s="74"/>
      <c r="M59" s="74"/>
      <c r="N59" s="74"/>
      <c r="O59" s="74"/>
      <c r="P59" s="74"/>
      <c r="Q59" s="74"/>
      <c r="R59" s="74">
        <f>SUM(R19:R58)</f>
        <v>1782.122066666667</v>
      </c>
    </row>
    <row r="60" spans="1:18" ht="31.5" customHeight="1">
      <c r="A60" s="11"/>
      <c r="B60" s="174" t="s">
        <v>69</v>
      </c>
      <c r="C60" s="175"/>
      <c r="D60" s="26"/>
      <c r="E60" s="27"/>
      <c r="F60" s="26"/>
      <c r="G60" s="26"/>
      <c r="H60" s="28"/>
      <c r="I60" s="25"/>
      <c r="J60" s="25"/>
      <c r="K60" s="25"/>
      <c r="L60" s="25"/>
      <c r="M60" s="25"/>
      <c r="N60" s="25"/>
      <c r="O60" s="25"/>
      <c r="P60" s="25"/>
      <c r="Q60" s="25"/>
      <c r="R60" s="58"/>
    </row>
    <row r="61" spans="1:18" ht="12.75">
      <c r="A61" s="12">
        <v>1</v>
      </c>
      <c r="B61" s="12" t="s">
        <v>70</v>
      </c>
      <c r="C61" s="12" t="s">
        <v>71</v>
      </c>
      <c r="D61" s="12"/>
      <c r="E61" s="20"/>
      <c r="F61" s="12">
        <v>1992</v>
      </c>
      <c r="G61" s="12">
        <v>1</v>
      </c>
      <c r="H61" s="24">
        <v>66136.82</v>
      </c>
      <c r="I61" s="18">
        <v>0</v>
      </c>
      <c r="J61" s="19">
        <v>100</v>
      </c>
      <c r="K61" s="19">
        <v>0.02</v>
      </c>
      <c r="L61" s="18"/>
      <c r="M61" s="18"/>
      <c r="N61" s="18"/>
      <c r="O61" s="18"/>
      <c r="P61" s="18"/>
      <c r="Q61" s="13">
        <v>0.1</v>
      </c>
      <c r="R61" s="13">
        <f aca="true" t="shared" si="2" ref="R61:R66">SUM(H61*K61*Q61/12)</f>
        <v>11.022803333333336</v>
      </c>
    </row>
    <row r="62" spans="1:18" ht="12.75">
      <c r="A62" s="12">
        <v>2</v>
      </c>
      <c r="B62" s="1" t="s">
        <v>72</v>
      </c>
      <c r="C62" s="1" t="s">
        <v>73</v>
      </c>
      <c r="D62" s="1"/>
      <c r="E62" s="17"/>
      <c r="F62" s="1">
        <v>1995</v>
      </c>
      <c r="G62" s="1">
        <v>1</v>
      </c>
      <c r="H62" s="31">
        <v>61419.85</v>
      </c>
      <c r="I62" s="18">
        <v>0</v>
      </c>
      <c r="J62" s="19">
        <v>100</v>
      </c>
      <c r="K62" s="19">
        <v>0.02</v>
      </c>
      <c r="L62" s="19"/>
      <c r="M62" s="19"/>
      <c r="N62" s="19"/>
      <c r="O62" s="19"/>
      <c r="P62" s="19"/>
      <c r="Q62" s="13">
        <v>0.1</v>
      </c>
      <c r="R62" s="13">
        <f t="shared" si="2"/>
        <v>10.236641666666666</v>
      </c>
    </row>
    <row r="63" spans="1:18" ht="25.5">
      <c r="A63" s="12">
        <v>3</v>
      </c>
      <c r="B63" s="1" t="s">
        <v>76</v>
      </c>
      <c r="C63" s="1" t="s">
        <v>77</v>
      </c>
      <c r="D63" s="1"/>
      <c r="E63" s="17"/>
      <c r="F63" s="1">
        <v>1975</v>
      </c>
      <c r="G63" s="1">
        <v>1</v>
      </c>
      <c r="H63" s="31">
        <v>2083.69</v>
      </c>
      <c r="I63" s="18">
        <v>0</v>
      </c>
      <c r="J63" s="19">
        <v>100</v>
      </c>
      <c r="K63" s="19">
        <v>0.02</v>
      </c>
      <c r="L63" s="19"/>
      <c r="M63" s="19"/>
      <c r="N63" s="19"/>
      <c r="O63" s="19"/>
      <c r="P63" s="19"/>
      <c r="Q63" s="13">
        <v>0.1</v>
      </c>
      <c r="R63" s="13">
        <f t="shared" si="2"/>
        <v>0.3472816666666667</v>
      </c>
    </row>
    <row r="64" spans="1:18" ht="12.75">
      <c r="A64" s="1">
        <v>4</v>
      </c>
      <c r="B64" s="1" t="s">
        <v>78</v>
      </c>
      <c r="C64" s="1"/>
      <c r="D64" s="1"/>
      <c r="E64" s="17"/>
      <c r="F64" s="1">
        <v>1965</v>
      </c>
      <c r="G64" s="1">
        <v>1</v>
      </c>
      <c r="H64" s="31">
        <v>3080.18</v>
      </c>
      <c r="I64" s="18">
        <v>0</v>
      </c>
      <c r="J64" s="19">
        <v>100</v>
      </c>
      <c r="K64" s="19">
        <v>0.02</v>
      </c>
      <c r="L64" s="19"/>
      <c r="M64" s="19"/>
      <c r="N64" s="19"/>
      <c r="O64" s="19"/>
      <c r="P64" s="19"/>
      <c r="Q64" s="13">
        <v>0.1</v>
      </c>
      <c r="R64" s="13">
        <f t="shared" si="2"/>
        <v>0.5133633333333334</v>
      </c>
    </row>
    <row r="65" spans="1:18" ht="25.5">
      <c r="A65" s="12">
        <v>5</v>
      </c>
      <c r="B65" s="1" t="s">
        <v>79</v>
      </c>
      <c r="C65" s="1" t="s">
        <v>80</v>
      </c>
      <c r="D65" s="1"/>
      <c r="E65" s="17"/>
      <c r="F65" s="1">
        <v>1958</v>
      </c>
      <c r="G65" s="1">
        <v>1</v>
      </c>
      <c r="H65" s="31">
        <v>7438.27</v>
      </c>
      <c r="I65" s="18">
        <v>0</v>
      </c>
      <c r="J65" s="19">
        <v>100</v>
      </c>
      <c r="K65" s="19">
        <v>0.02</v>
      </c>
      <c r="L65" s="19"/>
      <c r="M65" s="19"/>
      <c r="N65" s="19"/>
      <c r="O65" s="19"/>
      <c r="P65" s="19"/>
      <c r="Q65" s="13">
        <v>0.1</v>
      </c>
      <c r="R65" s="13">
        <f t="shared" si="2"/>
        <v>1.2397116666666668</v>
      </c>
    </row>
    <row r="66" spans="1:18" ht="13.5" thickBot="1">
      <c r="A66" s="1">
        <v>6</v>
      </c>
      <c r="B66" s="1" t="s">
        <v>75</v>
      </c>
      <c r="C66" s="1" t="s">
        <v>81</v>
      </c>
      <c r="D66" s="1"/>
      <c r="E66" s="17"/>
      <c r="F66" s="1">
        <v>1963</v>
      </c>
      <c r="G66" s="1">
        <v>1</v>
      </c>
      <c r="H66" s="31">
        <v>6410.41</v>
      </c>
      <c r="I66" s="18">
        <v>0</v>
      </c>
      <c r="J66" s="75">
        <v>100</v>
      </c>
      <c r="K66" s="19">
        <v>0.02</v>
      </c>
      <c r="L66" s="75"/>
      <c r="M66" s="75"/>
      <c r="N66" s="75"/>
      <c r="O66" s="75"/>
      <c r="P66" s="75"/>
      <c r="Q66" s="77">
        <v>0.1</v>
      </c>
      <c r="R66" s="13">
        <f t="shared" si="2"/>
        <v>1.0684016666666667</v>
      </c>
    </row>
    <row r="67" spans="1:18" ht="13.5" thickBot="1">
      <c r="A67" s="40" t="s">
        <v>22</v>
      </c>
      <c r="B67" s="41" t="s">
        <v>68</v>
      </c>
      <c r="C67" s="42" t="s">
        <v>82</v>
      </c>
      <c r="D67" s="43"/>
      <c r="E67" s="44"/>
      <c r="F67" s="45" t="s">
        <v>22</v>
      </c>
      <c r="G67" s="41">
        <f>SUM(G61:G66)</f>
        <v>6</v>
      </c>
      <c r="H67" s="36">
        <f>SUM(H61:H66)</f>
        <v>146569.22</v>
      </c>
      <c r="I67" s="46">
        <f>SUM(I61:I66)</f>
        <v>0</v>
      </c>
      <c r="J67" s="46"/>
      <c r="K67" s="46"/>
      <c r="L67" s="46"/>
      <c r="M67" s="46"/>
      <c r="N67" s="46"/>
      <c r="O67" s="46"/>
      <c r="P67" s="46"/>
      <c r="Q67" s="46"/>
      <c r="R67" s="36">
        <f>SUM(R61:R66)</f>
        <v>24.428203333333336</v>
      </c>
    </row>
    <row r="68" spans="1:18" ht="25.5">
      <c r="A68" s="51"/>
      <c r="B68" s="15" t="s">
        <v>204</v>
      </c>
      <c r="C68" s="1"/>
      <c r="D68" s="1"/>
      <c r="E68" s="17"/>
      <c r="F68" s="1"/>
      <c r="G68" s="1"/>
      <c r="H68" s="13"/>
      <c r="I68" s="19"/>
      <c r="J68" s="53"/>
      <c r="K68" s="53"/>
      <c r="L68" s="53"/>
      <c r="M68" s="53"/>
      <c r="N68" s="53"/>
      <c r="O68" s="53"/>
      <c r="P68" s="53"/>
      <c r="Q68" s="53"/>
      <c r="R68" s="72"/>
    </row>
    <row r="69" spans="1:18" ht="12.75">
      <c r="A69" s="1">
        <v>1</v>
      </c>
      <c r="B69" s="1" t="s">
        <v>83</v>
      </c>
      <c r="C69" s="1" t="s">
        <v>84</v>
      </c>
      <c r="D69" s="1"/>
      <c r="E69" s="17"/>
      <c r="F69" s="1">
        <v>2005</v>
      </c>
      <c r="G69" s="1">
        <v>1</v>
      </c>
      <c r="H69" s="31">
        <v>14243.84</v>
      </c>
      <c r="I69" s="18">
        <v>0</v>
      </c>
      <c r="J69" s="13">
        <v>100</v>
      </c>
      <c r="K69" s="13">
        <v>0.02</v>
      </c>
      <c r="L69" s="13"/>
      <c r="M69" s="13"/>
      <c r="N69" s="13"/>
      <c r="O69" s="13"/>
      <c r="P69" s="13"/>
      <c r="Q69" s="13">
        <v>0.1</v>
      </c>
      <c r="R69" s="13">
        <f>SUM(H69*K69*Q69/12)</f>
        <v>2.3739733333333333</v>
      </c>
    </row>
    <row r="70" spans="1:18" ht="12.75">
      <c r="A70" s="1">
        <v>2</v>
      </c>
      <c r="B70" s="1" t="s">
        <v>86</v>
      </c>
      <c r="C70" s="1"/>
      <c r="D70" s="1"/>
      <c r="E70" s="17"/>
      <c r="F70" s="1">
        <v>2003</v>
      </c>
      <c r="G70" s="1">
        <v>1</v>
      </c>
      <c r="H70" s="31">
        <v>33272.46</v>
      </c>
      <c r="I70" s="18">
        <v>0</v>
      </c>
      <c r="J70" s="13">
        <v>100</v>
      </c>
      <c r="K70" s="13">
        <v>0.02</v>
      </c>
      <c r="L70" s="13"/>
      <c r="M70" s="13"/>
      <c r="N70" s="13"/>
      <c r="O70" s="13"/>
      <c r="P70" s="13"/>
      <c r="Q70" s="13">
        <v>0.1</v>
      </c>
      <c r="R70" s="13">
        <f aca="true" t="shared" si="3" ref="R70:R92">SUM(H70*K70*Q70/12)</f>
        <v>5.54541</v>
      </c>
    </row>
    <row r="71" spans="1:18" ht="12.75">
      <c r="A71" s="1">
        <v>3</v>
      </c>
      <c r="B71" s="1" t="s">
        <v>85</v>
      </c>
      <c r="C71" s="1"/>
      <c r="D71" s="1"/>
      <c r="E71" s="17"/>
      <c r="F71" s="1">
        <v>2003</v>
      </c>
      <c r="G71" s="1">
        <v>1</v>
      </c>
      <c r="H71" s="31">
        <v>18188.82</v>
      </c>
      <c r="I71" s="18">
        <v>0</v>
      </c>
      <c r="J71" s="13">
        <v>100</v>
      </c>
      <c r="K71" s="13">
        <v>0.02</v>
      </c>
      <c r="L71" s="13"/>
      <c r="M71" s="13"/>
      <c r="N71" s="13"/>
      <c r="O71" s="13"/>
      <c r="P71" s="13"/>
      <c r="Q71" s="13">
        <v>0.1</v>
      </c>
      <c r="R71" s="13">
        <f t="shared" si="3"/>
        <v>3.0314700000000006</v>
      </c>
    </row>
    <row r="72" spans="1:18" ht="12.75">
      <c r="A72" s="1">
        <v>4</v>
      </c>
      <c r="B72" s="1" t="s">
        <v>85</v>
      </c>
      <c r="C72" s="1"/>
      <c r="D72" s="1"/>
      <c r="E72" s="17"/>
      <c r="F72" s="1">
        <v>2003</v>
      </c>
      <c r="G72" s="1">
        <v>1</v>
      </c>
      <c r="H72" s="31">
        <v>17982.9</v>
      </c>
      <c r="I72" s="18">
        <v>0</v>
      </c>
      <c r="J72" s="13">
        <v>100</v>
      </c>
      <c r="K72" s="13">
        <v>0.02</v>
      </c>
      <c r="L72" s="13"/>
      <c r="M72" s="13"/>
      <c r="N72" s="13"/>
      <c r="O72" s="13"/>
      <c r="P72" s="13"/>
      <c r="Q72" s="13">
        <v>0.1</v>
      </c>
      <c r="R72" s="13">
        <f t="shared" si="3"/>
        <v>2.99715</v>
      </c>
    </row>
    <row r="73" spans="1:18" ht="12.75">
      <c r="A73" s="1">
        <v>5</v>
      </c>
      <c r="B73" s="1" t="s">
        <v>85</v>
      </c>
      <c r="C73" s="1"/>
      <c r="D73" s="1"/>
      <c r="E73" s="17"/>
      <c r="F73" s="1">
        <v>2003</v>
      </c>
      <c r="G73" s="1">
        <v>1</v>
      </c>
      <c r="H73" s="31">
        <v>28294.11</v>
      </c>
      <c r="I73" s="18">
        <v>0</v>
      </c>
      <c r="J73" s="13">
        <v>100</v>
      </c>
      <c r="K73" s="13">
        <v>0.02</v>
      </c>
      <c r="L73" s="13"/>
      <c r="M73" s="13"/>
      <c r="N73" s="13"/>
      <c r="O73" s="13"/>
      <c r="P73" s="13"/>
      <c r="Q73" s="13">
        <v>0.1</v>
      </c>
      <c r="R73" s="13">
        <f t="shared" si="3"/>
        <v>4.715685000000001</v>
      </c>
    </row>
    <row r="74" spans="1:18" ht="12.75">
      <c r="A74" s="1">
        <v>6</v>
      </c>
      <c r="B74" s="1" t="s">
        <v>87</v>
      </c>
      <c r="C74" s="1" t="s">
        <v>88</v>
      </c>
      <c r="D74" s="1"/>
      <c r="E74" s="17"/>
      <c r="F74" s="1">
        <v>2004</v>
      </c>
      <c r="G74" s="1">
        <v>1</v>
      </c>
      <c r="H74" s="31">
        <v>41377.14</v>
      </c>
      <c r="I74" s="18">
        <v>0</v>
      </c>
      <c r="J74" s="13">
        <v>100</v>
      </c>
      <c r="K74" s="13">
        <v>0.02</v>
      </c>
      <c r="L74" s="13"/>
      <c r="M74" s="13"/>
      <c r="N74" s="13"/>
      <c r="O74" s="13"/>
      <c r="P74" s="13"/>
      <c r="Q74" s="13">
        <v>0.1</v>
      </c>
      <c r="R74" s="13">
        <f t="shared" si="3"/>
        <v>6.896190000000001</v>
      </c>
    </row>
    <row r="75" spans="1:18" ht="12.75">
      <c r="A75" s="1">
        <v>7</v>
      </c>
      <c r="B75" s="1" t="s">
        <v>89</v>
      </c>
      <c r="C75" s="1" t="s">
        <v>90</v>
      </c>
      <c r="D75" s="1"/>
      <c r="E75" s="17"/>
      <c r="F75" s="1">
        <v>2004</v>
      </c>
      <c r="G75" s="1">
        <v>1</v>
      </c>
      <c r="H75" s="31">
        <v>19157.04</v>
      </c>
      <c r="I75" s="18">
        <v>0</v>
      </c>
      <c r="J75" s="13">
        <v>100</v>
      </c>
      <c r="K75" s="13">
        <v>0.02</v>
      </c>
      <c r="L75" s="13"/>
      <c r="M75" s="13"/>
      <c r="N75" s="13"/>
      <c r="O75" s="13"/>
      <c r="P75" s="13"/>
      <c r="Q75" s="13">
        <v>0.1</v>
      </c>
      <c r="R75" s="13">
        <f t="shared" si="3"/>
        <v>3.1928400000000003</v>
      </c>
    </row>
    <row r="76" spans="1:18" ht="12.75">
      <c r="A76" s="1">
        <v>8</v>
      </c>
      <c r="B76" s="1" t="s">
        <v>89</v>
      </c>
      <c r="C76" s="1" t="s">
        <v>91</v>
      </c>
      <c r="D76" s="1"/>
      <c r="E76" s="17"/>
      <c r="F76" s="1">
        <v>2004</v>
      </c>
      <c r="G76" s="1">
        <v>1</v>
      </c>
      <c r="H76" s="31">
        <v>12598.74</v>
      </c>
      <c r="I76" s="18">
        <v>0</v>
      </c>
      <c r="J76" s="13">
        <v>100</v>
      </c>
      <c r="K76" s="13">
        <v>0.02</v>
      </c>
      <c r="L76" s="13"/>
      <c r="M76" s="13"/>
      <c r="N76" s="13"/>
      <c r="O76" s="13"/>
      <c r="P76" s="13"/>
      <c r="Q76" s="13">
        <v>0.1</v>
      </c>
      <c r="R76" s="13">
        <f t="shared" si="3"/>
        <v>2.09979</v>
      </c>
    </row>
    <row r="77" spans="1:18" ht="12.75">
      <c r="A77" s="1">
        <v>9</v>
      </c>
      <c r="B77" s="1" t="s">
        <v>89</v>
      </c>
      <c r="C77" s="1" t="s">
        <v>92</v>
      </c>
      <c r="D77" s="1"/>
      <c r="E77" s="17"/>
      <c r="F77" s="1">
        <v>2004</v>
      </c>
      <c r="G77" s="1">
        <v>1</v>
      </c>
      <c r="H77" s="31">
        <v>12636.54</v>
      </c>
      <c r="I77" s="18">
        <v>0</v>
      </c>
      <c r="J77" s="13">
        <v>100</v>
      </c>
      <c r="K77" s="13">
        <v>0.02</v>
      </c>
      <c r="L77" s="13"/>
      <c r="M77" s="13"/>
      <c r="N77" s="13"/>
      <c r="O77" s="13"/>
      <c r="P77" s="13"/>
      <c r="Q77" s="13">
        <v>0.1</v>
      </c>
      <c r="R77" s="13">
        <f t="shared" si="3"/>
        <v>2.1060900000000005</v>
      </c>
    </row>
    <row r="78" spans="1:18" ht="12.75">
      <c r="A78" s="1">
        <v>10</v>
      </c>
      <c r="B78" s="1" t="s">
        <v>93</v>
      </c>
      <c r="C78" s="1"/>
      <c r="D78" s="1"/>
      <c r="E78" s="17"/>
      <c r="F78" s="1">
        <v>2004</v>
      </c>
      <c r="G78" s="1">
        <v>1</v>
      </c>
      <c r="H78" s="31">
        <v>18229.68</v>
      </c>
      <c r="I78" s="18">
        <v>0</v>
      </c>
      <c r="J78" s="13">
        <v>100</v>
      </c>
      <c r="K78" s="13">
        <v>0.02</v>
      </c>
      <c r="L78" s="13"/>
      <c r="M78" s="13"/>
      <c r="N78" s="13"/>
      <c r="O78" s="13"/>
      <c r="P78" s="13"/>
      <c r="Q78" s="13">
        <v>0.1</v>
      </c>
      <c r="R78" s="13">
        <f>SUM(H78*K78*Q78/12)</f>
        <v>3.0382800000000003</v>
      </c>
    </row>
    <row r="79" spans="1:18" ht="12.75">
      <c r="A79" s="1">
        <v>11</v>
      </c>
      <c r="B79" s="1" t="s">
        <v>94</v>
      </c>
      <c r="C79" s="1"/>
      <c r="D79" s="1"/>
      <c r="E79" s="17"/>
      <c r="F79" s="1">
        <v>2005</v>
      </c>
      <c r="G79" s="1">
        <v>1</v>
      </c>
      <c r="H79" s="31">
        <v>29960</v>
      </c>
      <c r="I79" s="19">
        <v>0</v>
      </c>
      <c r="J79" s="13">
        <v>100</v>
      </c>
      <c r="K79" s="13">
        <v>0.02</v>
      </c>
      <c r="L79" s="13"/>
      <c r="M79" s="13"/>
      <c r="N79" s="13"/>
      <c r="O79" s="13"/>
      <c r="P79" s="13"/>
      <c r="Q79" s="13">
        <v>0.1</v>
      </c>
      <c r="R79" s="13">
        <f t="shared" si="3"/>
        <v>4.993333333333334</v>
      </c>
    </row>
    <row r="80" spans="1:18" ht="12.75">
      <c r="A80" s="1">
        <v>12</v>
      </c>
      <c r="B80" s="1" t="s">
        <v>95</v>
      </c>
      <c r="C80" s="1"/>
      <c r="D80" s="1"/>
      <c r="E80" s="17"/>
      <c r="F80" s="1">
        <v>2005</v>
      </c>
      <c r="G80" s="1">
        <v>1</v>
      </c>
      <c r="H80" s="31">
        <v>12650</v>
      </c>
      <c r="I80" s="19">
        <v>0</v>
      </c>
      <c r="J80" s="13">
        <v>100</v>
      </c>
      <c r="K80" s="13">
        <v>0.02</v>
      </c>
      <c r="L80" s="13"/>
      <c r="M80" s="13"/>
      <c r="N80" s="13"/>
      <c r="O80" s="13"/>
      <c r="P80" s="13"/>
      <c r="Q80" s="13">
        <v>0.1</v>
      </c>
      <c r="R80" s="13">
        <f t="shared" si="3"/>
        <v>2.1083333333333334</v>
      </c>
    </row>
    <row r="81" spans="1:18" ht="12.75">
      <c r="A81" s="1">
        <v>13</v>
      </c>
      <c r="B81" s="1" t="s">
        <v>96</v>
      </c>
      <c r="C81" s="1"/>
      <c r="D81" s="1"/>
      <c r="E81" s="17"/>
      <c r="F81" s="1">
        <v>2005</v>
      </c>
      <c r="G81" s="1">
        <v>3</v>
      </c>
      <c r="H81" s="31">
        <v>147285.9</v>
      </c>
      <c r="I81" s="19">
        <v>43911.34</v>
      </c>
      <c r="J81" s="13">
        <v>70.18</v>
      </c>
      <c r="K81" s="13">
        <v>0.04</v>
      </c>
      <c r="L81" s="13"/>
      <c r="M81" s="13"/>
      <c r="N81" s="13"/>
      <c r="O81" s="13"/>
      <c r="P81" s="13"/>
      <c r="Q81" s="13">
        <v>0.1</v>
      </c>
      <c r="R81" s="13">
        <f t="shared" si="3"/>
        <v>49.0953</v>
      </c>
    </row>
    <row r="82" spans="1:18" ht="12.75">
      <c r="A82" s="1">
        <v>14</v>
      </c>
      <c r="B82" s="1" t="s">
        <v>83</v>
      </c>
      <c r="C82" s="1" t="s">
        <v>97</v>
      </c>
      <c r="D82" s="1"/>
      <c r="E82" s="17"/>
      <c r="F82" s="1">
        <v>2006</v>
      </c>
      <c r="G82" s="1">
        <v>1</v>
      </c>
      <c r="H82" s="31">
        <v>28183.62</v>
      </c>
      <c r="I82" s="19">
        <v>0</v>
      </c>
      <c r="J82" s="13">
        <v>100</v>
      </c>
      <c r="K82" s="13">
        <v>0.02</v>
      </c>
      <c r="L82" s="13"/>
      <c r="M82" s="13"/>
      <c r="N82" s="13"/>
      <c r="O82" s="13"/>
      <c r="P82" s="13"/>
      <c r="Q82" s="13">
        <v>0.1</v>
      </c>
      <c r="R82" s="13">
        <f t="shared" si="3"/>
        <v>4.6972700000000005</v>
      </c>
    </row>
    <row r="83" spans="1:18" ht="12.75">
      <c r="A83" s="1">
        <v>15</v>
      </c>
      <c r="B83" s="1" t="s">
        <v>83</v>
      </c>
      <c r="C83" s="1" t="s">
        <v>98</v>
      </c>
      <c r="D83" s="1"/>
      <c r="E83" s="17"/>
      <c r="F83" s="1">
        <v>2006</v>
      </c>
      <c r="G83" s="1">
        <v>1</v>
      </c>
      <c r="H83" s="31">
        <v>27511.44</v>
      </c>
      <c r="I83" s="19">
        <v>0</v>
      </c>
      <c r="J83" s="13">
        <v>100</v>
      </c>
      <c r="K83" s="13">
        <v>0.02</v>
      </c>
      <c r="L83" s="13"/>
      <c r="M83" s="13"/>
      <c r="N83" s="13"/>
      <c r="O83" s="13"/>
      <c r="P83" s="13"/>
      <c r="Q83" s="13">
        <v>0.1</v>
      </c>
      <c r="R83" s="13">
        <f t="shared" si="3"/>
        <v>4.58524</v>
      </c>
    </row>
    <row r="84" spans="1:18" ht="12.75">
      <c r="A84" s="1">
        <v>16</v>
      </c>
      <c r="B84" s="1" t="s">
        <v>83</v>
      </c>
      <c r="C84" s="1" t="s">
        <v>99</v>
      </c>
      <c r="D84" s="1"/>
      <c r="E84" s="17"/>
      <c r="F84" s="1">
        <v>2006</v>
      </c>
      <c r="G84" s="1">
        <v>1</v>
      </c>
      <c r="H84" s="31">
        <v>22131.96</v>
      </c>
      <c r="I84" s="19">
        <v>54.15</v>
      </c>
      <c r="J84" s="13">
        <v>100</v>
      </c>
      <c r="K84" s="13">
        <v>0.02</v>
      </c>
      <c r="L84" s="13"/>
      <c r="M84" s="13"/>
      <c r="N84" s="13"/>
      <c r="O84" s="13"/>
      <c r="P84" s="13"/>
      <c r="Q84" s="13">
        <v>0.1</v>
      </c>
      <c r="R84" s="13">
        <f t="shared" si="3"/>
        <v>3.6886600000000005</v>
      </c>
    </row>
    <row r="85" spans="1:18" ht="12.75">
      <c r="A85" s="1">
        <v>17</v>
      </c>
      <c r="B85" s="1" t="s">
        <v>83</v>
      </c>
      <c r="C85" s="1" t="s">
        <v>100</v>
      </c>
      <c r="D85" s="1"/>
      <c r="E85" s="17"/>
      <c r="F85" s="1">
        <v>2006</v>
      </c>
      <c r="G85" s="1">
        <v>1</v>
      </c>
      <c r="H85" s="31">
        <v>26652.6</v>
      </c>
      <c r="I85" s="19">
        <v>65.36</v>
      </c>
      <c r="J85" s="13">
        <v>100</v>
      </c>
      <c r="K85" s="13">
        <v>0.02</v>
      </c>
      <c r="L85" s="13"/>
      <c r="M85" s="13"/>
      <c r="N85" s="13"/>
      <c r="O85" s="13"/>
      <c r="P85" s="13"/>
      <c r="Q85" s="13">
        <v>0.1</v>
      </c>
      <c r="R85" s="13">
        <f t="shared" si="3"/>
        <v>4.442100000000001</v>
      </c>
    </row>
    <row r="86" spans="1:18" ht="12.75">
      <c r="A86" s="1">
        <v>18</v>
      </c>
      <c r="B86" s="1" t="s">
        <v>101</v>
      </c>
      <c r="C86" s="1" t="s">
        <v>102</v>
      </c>
      <c r="D86" s="1"/>
      <c r="E86" s="17"/>
      <c r="F86" s="1">
        <v>2005</v>
      </c>
      <c r="G86" s="1">
        <v>1</v>
      </c>
      <c r="H86" s="31">
        <v>17231.9</v>
      </c>
      <c r="I86" s="19">
        <v>0</v>
      </c>
      <c r="J86" s="13">
        <v>100</v>
      </c>
      <c r="K86" s="13">
        <v>0.02</v>
      </c>
      <c r="L86" s="13"/>
      <c r="M86" s="13"/>
      <c r="N86" s="13"/>
      <c r="O86" s="13"/>
      <c r="P86" s="13"/>
      <c r="Q86" s="13">
        <v>0.1</v>
      </c>
      <c r="R86" s="13">
        <f t="shared" si="3"/>
        <v>2.871983333333334</v>
      </c>
    </row>
    <row r="87" spans="1:18" ht="12.75">
      <c r="A87" s="1">
        <v>19</v>
      </c>
      <c r="B87" s="1" t="s">
        <v>103</v>
      </c>
      <c r="C87" s="1"/>
      <c r="D87" s="1"/>
      <c r="E87" s="17"/>
      <c r="F87" s="1">
        <v>1997</v>
      </c>
      <c r="G87" s="1">
        <v>1</v>
      </c>
      <c r="H87" s="31">
        <v>2334.78</v>
      </c>
      <c r="I87" s="19">
        <v>0</v>
      </c>
      <c r="J87" s="13">
        <v>100</v>
      </c>
      <c r="K87" s="13">
        <v>0.02</v>
      </c>
      <c r="L87" s="13"/>
      <c r="M87" s="13"/>
      <c r="N87" s="13"/>
      <c r="O87" s="13"/>
      <c r="P87" s="13"/>
      <c r="Q87" s="13">
        <v>0.1</v>
      </c>
      <c r="R87" s="13">
        <f t="shared" si="3"/>
        <v>0.38913000000000003</v>
      </c>
    </row>
    <row r="88" spans="1:18" ht="12.75">
      <c r="A88" s="1">
        <v>20</v>
      </c>
      <c r="B88" s="1" t="s">
        <v>104</v>
      </c>
      <c r="C88" s="1" t="s">
        <v>105</v>
      </c>
      <c r="D88" s="1"/>
      <c r="E88" s="17"/>
      <c r="F88" s="1">
        <v>2001</v>
      </c>
      <c r="G88" s="1">
        <v>2</v>
      </c>
      <c r="H88" s="31">
        <v>1022</v>
      </c>
      <c r="I88" s="19">
        <v>0</v>
      </c>
      <c r="J88" s="13">
        <v>100</v>
      </c>
      <c r="K88" s="13">
        <v>0.02</v>
      </c>
      <c r="L88" s="13"/>
      <c r="M88" s="13"/>
      <c r="N88" s="13"/>
      <c r="O88" s="13"/>
      <c r="P88" s="13"/>
      <c r="Q88" s="13">
        <v>0.1</v>
      </c>
      <c r="R88" s="13">
        <f t="shared" si="3"/>
        <v>0.17033333333333334</v>
      </c>
    </row>
    <row r="89" spans="1:18" ht="12.75">
      <c r="A89" s="1">
        <v>21</v>
      </c>
      <c r="B89" s="1" t="s">
        <v>106</v>
      </c>
      <c r="C89" s="1" t="s">
        <v>107</v>
      </c>
      <c r="D89" s="1"/>
      <c r="E89" s="17"/>
      <c r="F89" s="1">
        <v>2006</v>
      </c>
      <c r="G89" s="1">
        <v>1</v>
      </c>
      <c r="H89" s="31">
        <v>13260</v>
      </c>
      <c r="I89" s="19">
        <v>0</v>
      </c>
      <c r="J89" s="13">
        <v>100</v>
      </c>
      <c r="K89" s="13">
        <v>0.02</v>
      </c>
      <c r="L89" s="13"/>
      <c r="M89" s="13"/>
      <c r="N89" s="13"/>
      <c r="O89" s="13"/>
      <c r="P89" s="13"/>
      <c r="Q89" s="13">
        <v>0.1</v>
      </c>
      <c r="R89" s="13">
        <f t="shared" si="3"/>
        <v>2.21</v>
      </c>
    </row>
    <row r="90" spans="1:18" ht="12.75">
      <c r="A90" s="1">
        <v>22</v>
      </c>
      <c r="B90" s="1" t="s">
        <v>94</v>
      </c>
      <c r="C90" s="1"/>
      <c r="D90" s="1"/>
      <c r="E90" s="17"/>
      <c r="F90" s="1">
        <v>2005</v>
      </c>
      <c r="G90" s="1">
        <v>1</v>
      </c>
      <c r="H90" s="13">
        <v>14407.55</v>
      </c>
      <c r="I90" s="19">
        <v>0</v>
      </c>
      <c r="J90" s="13">
        <v>100</v>
      </c>
      <c r="K90" s="13">
        <v>0.02</v>
      </c>
      <c r="L90" s="13"/>
      <c r="M90" s="13"/>
      <c r="N90" s="13"/>
      <c r="O90" s="13"/>
      <c r="P90" s="13"/>
      <c r="Q90" s="13">
        <v>0.1</v>
      </c>
      <c r="R90" s="13">
        <f t="shared" si="3"/>
        <v>2.4012583333333333</v>
      </c>
    </row>
    <row r="91" spans="1:18" ht="12.75">
      <c r="A91" s="1">
        <v>23</v>
      </c>
      <c r="B91" s="1" t="s">
        <v>94</v>
      </c>
      <c r="C91" s="1"/>
      <c r="D91" s="1"/>
      <c r="E91" s="17"/>
      <c r="F91" s="1">
        <v>2005</v>
      </c>
      <c r="G91" s="1">
        <v>1</v>
      </c>
      <c r="H91" s="13">
        <v>22756.76</v>
      </c>
      <c r="I91" s="19">
        <v>0</v>
      </c>
      <c r="J91" s="13">
        <v>100</v>
      </c>
      <c r="K91" s="13">
        <v>0.02</v>
      </c>
      <c r="L91" s="13"/>
      <c r="M91" s="13"/>
      <c r="N91" s="13"/>
      <c r="O91" s="13"/>
      <c r="P91" s="13"/>
      <c r="Q91" s="13">
        <v>0.1</v>
      </c>
      <c r="R91" s="13">
        <f t="shared" si="3"/>
        <v>3.7927933333333335</v>
      </c>
    </row>
    <row r="92" spans="1:18" ht="13.5" thickBot="1">
      <c r="A92" s="1">
        <v>24</v>
      </c>
      <c r="B92" s="12" t="s">
        <v>108</v>
      </c>
      <c r="C92" s="12" t="s">
        <v>109</v>
      </c>
      <c r="D92" s="12"/>
      <c r="E92" s="20"/>
      <c r="F92" s="12">
        <v>2004</v>
      </c>
      <c r="G92" s="12">
        <v>1</v>
      </c>
      <c r="H92" s="14">
        <v>28544.04</v>
      </c>
      <c r="I92" s="19">
        <v>0</v>
      </c>
      <c r="J92" s="75">
        <v>100</v>
      </c>
      <c r="K92" s="75">
        <v>0.02</v>
      </c>
      <c r="L92" s="75"/>
      <c r="M92" s="75"/>
      <c r="N92" s="75"/>
      <c r="O92" s="75"/>
      <c r="P92" s="75"/>
      <c r="Q92" s="75">
        <v>0.1</v>
      </c>
      <c r="R92" s="13">
        <f t="shared" si="3"/>
        <v>4.75734</v>
      </c>
    </row>
    <row r="93" spans="1:18" ht="13.5" thickBot="1">
      <c r="A93" s="47"/>
      <c r="B93" s="36" t="s">
        <v>68</v>
      </c>
      <c r="C93" s="36" t="s">
        <v>22</v>
      </c>
      <c r="D93" s="36"/>
      <c r="E93" s="37" t="s">
        <v>22</v>
      </c>
      <c r="F93" s="38" t="s">
        <v>22</v>
      </c>
      <c r="G93" s="38">
        <f>SUM(G69:G92)</f>
        <v>27</v>
      </c>
      <c r="H93" s="36">
        <f>SUM(H69:H92)</f>
        <v>609913.8200000001</v>
      </c>
      <c r="I93" s="46">
        <f>SUM(I80:I92)</f>
        <v>44030.85</v>
      </c>
      <c r="J93" s="55"/>
      <c r="K93" s="55"/>
      <c r="L93" s="55"/>
      <c r="M93" s="55"/>
      <c r="N93" s="55"/>
      <c r="O93" s="55"/>
      <c r="P93" s="55"/>
      <c r="Q93" s="36"/>
      <c r="R93" s="36">
        <f>SUM(R69:R92)</f>
        <v>126.19995333333333</v>
      </c>
    </row>
    <row r="94" spans="1:18" ht="29.25" customHeight="1">
      <c r="A94" s="1"/>
      <c r="B94" s="191" t="s">
        <v>203</v>
      </c>
      <c r="C94" s="192"/>
      <c r="D94" s="1"/>
      <c r="E94" s="17"/>
      <c r="F94" s="1"/>
      <c r="G94" s="1"/>
      <c r="H94" s="13"/>
      <c r="I94" s="19"/>
      <c r="J94" s="53"/>
      <c r="K94" s="53"/>
      <c r="L94" s="53"/>
      <c r="M94" s="53"/>
      <c r="N94" s="53"/>
      <c r="O94" s="53"/>
      <c r="P94" s="53"/>
      <c r="Q94" s="53"/>
      <c r="R94" s="72"/>
    </row>
    <row r="95" spans="1:18" ht="12.75">
      <c r="A95" s="29">
        <v>1</v>
      </c>
      <c r="B95" s="13" t="s">
        <v>110</v>
      </c>
      <c r="C95" s="13" t="s">
        <v>22</v>
      </c>
      <c r="D95" s="13"/>
      <c r="E95" s="17" t="s">
        <v>22</v>
      </c>
      <c r="F95" s="21">
        <v>2006</v>
      </c>
      <c r="G95" s="21">
        <v>1</v>
      </c>
      <c r="H95" s="13">
        <v>26316</v>
      </c>
      <c r="I95" s="19">
        <v>10145.05</v>
      </c>
      <c r="J95" s="18">
        <v>61.83</v>
      </c>
      <c r="K95" s="13">
        <v>0.04</v>
      </c>
      <c r="L95" s="19"/>
      <c r="M95" s="19"/>
      <c r="N95" s="19"/>
      <c r="O95" s="19"/>
      <c r="P95" s="19"/>
      <c r="Q95" s="13">
        <v>0.1</v>
      </c>
      <c r="R95" s="13">
        <f>SUM(H95*K95*Q95/12)</f>
        <v>8.772</v>
      </c>
    </row>
    <row r="96" spans="1:18" ht="12.75">
      <c r="A96" s="29">
        <v>2</v>
      </c>
      <c r="B96" s="13" t="s">
        <v>111</v>
      </c>
      <c r="C96" s="13" t="s">
        <v>22</v>
      </c>
      <c r="D96" s="13"/>
      <c r="E96" s="17" t="s">
        <v>22</v>
      </c>
      <c r="F96" s="21">
        <v>2006</v>
      </c>
      <c r="G96" s="21">
        <v>1</v>
      </c>
      <c r="H96" s="13">
        <v>10312.2</v>
      </c>
      <c r="I96" s="19">
        <v>0</v>
      </c>
      <c r="J96" s="13">
        <v>100</v>
      </c>
      <c r="K96" s="13">
        <v>0.02</v>
      </c>
      <c r="L96" s="19"/>
      <c r="M96" s="19"/>
      <c r="N96" s="19"/>
      <c r="O96" s="19"/>
      <c r="P96" s="19"/>
      <c r="Q96" s="13">
        <v>0.1</v>
      </c>
      <c r="R96" s="13">
        <f aca="true" t="shared" si="4" ref="R96:R104">SUM(H96*K96*Q96/12)</f>
        <v>1.7187000000000003</v>
      </c>
    </row>
    <row r="97" spans="1:18" ht="12.75">
      <c r="A97" s="29">
        <v>3</v>
      </c>
      <c r="B97" s="13" t="s">
        <v>112</v>
      </c>
      <c r="C97" s="13" t="s">
        <v>22</v>
      </c>
      <c r="D97" s="13"/>
      <c r="E97" s="17" t="s">
        <v>22</v>
      </c>
      <c r="F97" s="21">
        <v>2006</v>
      </c>
      <c r="G97" s="21">
        <v>1</v>
      </c>
      <c r="H97" s="13">
        <v>82157.81</v>
      </c>
      <c r="I97" s="19">
        <v>37109.94</v>
      </c>
      <c r="J97" s="13">
        <v>54.83</v>
      </c>
      <c r="K97" s="13">
        <v>0.06</v>
      </c>
      <c r="L97" s="19"/>
      <c r="M97" s="19"/>
      <c r="N97" s="19"/>
      <c r="O97" s="19"/>
      <c r="P97" s="19"/>
      <c r="Q97" s="13">
        <v>0.1</v>
      </c>
      <c r="R97" s="13">
        <f t="shared" si="4"/>
        <v>41.078905</v>
      </c>
    </row>
    <row r="98" spans="1:18" ht="12.75">
      <c r="A98" s="29">
        <v>4</v>
      </c>
      <c r="B98" s="13" t="s">
        <v>113</v>
      </c>
      <c r="C98" s="13" t="s">
        <v>22</v>
      </c>
      <c r="D98" s="13"/>
      <c r="E98" s="17" t="s">
        <v>22</v>
      </c>
      <c r="F98" s="21">
        <v>2006</v>
      </c>
      <c r="G98" s="21">
        <v>1</v>
      </c>
      <c r="H98" s="13">
        <v>22989.78</v>
      </c>
      <c r="I98" s="19">
        <v>9687.93</v>
      </c>
      <c r="J98" s="13">
        <v>57.86</v>
      </c>
      <c r="K98" s="13">
        <v>0.06</v>
      </c>
      <c r="L98" s="19"/>
      <c r="M98" s="19"/>
      <c r="N98" s="19"/>
      <c r="O98" s="19"/>
      <c r="P98" s="19"/>
      <c r="Q98" s="13">
        <v>0.1</v>
      </c>
      <c r="R98" s="13">
        <f t="shared" si="4"/>
        <v>11.494889999999998</v>
      </c>
    </row>
    <row r="99" spans="1:18" ht="12.75">
      <c r="A99" s="29">
        <v>5</v>
      </c>
      <c r="B99" s="13" t="s">
        <v>114</v>
      </c>
      <c r="C99" s="13" t="s">
        <v>22</v>
      </c>
      <c r="D99" s="13"/>
      <c r="E99" s="17" t="s">
        <v>22</v>
      </c>
      <c r="F99" s="21">
        <v>2006</v>
      </c>
      <c r="G99" s="21">
        <v>1</v>
      </c>
      <c r="H99" s="13">
        <v>13249.8</v>
      </c>
      <c r="I99" s="19">
        <v>0</v>
      </c>
      <c r="J99" s="13">
        <v>100</v>
      </c>
      <c r="K99" s="13">
        <v>0.02</v>
      </c>
      <c r="L99" s="19"/>
      <c r="M99" s="19"/>
      <c r="N99" s="19"/>
      <c r="O99" s="19"/>
      <c r="P99" s="19"/>
      <c r="Q99" s="13">
        <v>0.1</v>
      </c>
      <c r="R99" s="13">
        <f t="shared" si="4"/>
        <v>2.2083</v>
      </c>
    </row>
    <row r="100" spans="1:18" ht="12.75">
      <c r="A100" s="29">
        <v>6</v>
      </c>
      <c r="B100" s="32" t="s">
        <v>115</v>
      </c>
      <c r="C100" s="32"/>
      <c r="D100" s="32"/>
      <c r="E100" s="48"/>
      <c r="F100" s="32">
        <v>1998</v>
      </c>
      <c r="G100" s="32">
        <v>1</v>
      </c>
      <c r="H100" s="31">
        <v>2491.74</v>
      </c>
      <c r="I100" s="19">
        <v>0</v>
      </c>
      <c r="J100" s="13">
        <v>100</v>
      </c>
      <c r="K100" s="13">
        <v>0.02</v>
      </c>
      <c r="L100" s="19"/>
      <c r="M100" s="19"/>
      <c r="N100" s="19"/>
      <c r="O100" s="19"/>
      <c r="P100" s="19"/>
      <c r="Q100" s="13">
        <v>0.1</v>
      </c>
      <c r="R100" s="13">
        <f>SUM(H100*K100*Q100/12)</f>
        <v>0.41529</v>
      </c>
    </row>
    <row r="101" spans="1:18" ht="12.75">
      <c r="A101" s="29">
        <v>7</v>
      </c>
      <c r="B101" s="32" t="s">
        <v>116</v>
      </c>
      <c r="C101" s="32"/>
      <c r="D101" s="32"/>
      <c r="E101" s="48"/>
      <c r="F101" s="32">
        <v>1997</v>
      </c>
      <c r="G101" s="32">
        <v>1</v>
      </c>
      <c r="H101" s="31">
        <v>2844.8</v>
      </c>
      <c r="I101" s="19">
        <v>0</v>
      </c>
      <c r="J101" s="13">
        <v>100</v>
      </c>
      <c r="K101" s="13">
        <v>0.02</v>
      </c>
      <c r="L101" s="19"/>
      <c r="M101" s="19"/>
      <c r="N101" s="19"/>
      <c r="O101" s="19"/>
      <c r="P101" s="19"/>
      <c r="Q101" s="13">
        <v>0.1</v>
      </c>
      <c r="R101" s="13">
        <f t="shared" si="4"/>
        <v>0.47413333333333346</v>
      </c>
    </row>
    <row r="102" spans="1:18" ht="12.75">
      <c r="A102" s="29">
        <v>8</v>
      </c>
      <c r="B102" s="32" t="s">
        <v>117</v>
      </c>
      <c r="C102" s="32"/>
      <c r="D102" s="32"/>
      <c r="E102" s="48"/>
      <c r="F102" s="32">
        <v>1997</v>
      </c>
      <c r="G102" s="32">
        <v>1</v>
      </c>
      <c r="H102" s="31">
        <v>215</v>
      </c>
      <c r="I102" s="19">
        <v>0</v>
      </c>
      <c r="J102" s="13">
        <v>100</v>
      </c>
      <c r="K102" s="13">
        <v>0.02</v>
      </c>
      <c r="L102" s="19"/>
      <c r="M102" s="19"/>
      <c r="N102" s="19"/>
      <c r="O102" s="19"/>
      <c r="P102" s="19"/>
      <c r="Q102" s="13">
        <v>0.1</v>
      </c>
      <c r="R102" s="13">
        <f t="shared" si="4"/>
        <v>0.035833333333333335</v>
      </c>
    </row>
    <row r="103" spans="1:18" ht="12.75">
      <c r="A103" s="29">
        <v>9</v>
      </c>
      <c r="B103" s="32" t="s">
        <v>119</v>
      </c>
      <c r="C103" s="32" t="s">
        <v>120</v>
      </c>
      <c r="D103" s="32"/>
      <c r="E103" s="48"/>
      <c r="F103" s="32">
        <v>2005</v>
      </c>
      <c r="G103" s="32">
        <v>1</v>
      </c>
      <c r="H103" s="31">
        <v>13954.94</v>
      </c>
      <c r="I103" s="19">
        <v>0</v>
      </c>
      <c r="J103" s="13">
        <v>100</v>
      </c>
      <c r="K103" s="13">
        <v>0.02</v>
      </c>
      <c r="L103" s="19"/>
      <c r="M103" s="19"/>
      <c r="N103" s="19"/>
      <c r="O103" s="19"/>
      <c r="P103" s="19"/>
      <c r="Q103" s="13">
        <v>0.1</v>
      </c>
      <c r="R103" s="13">
        <f t="shared" si="4"/>
        <v>2.3258233333333336</v>
      </c>
    </row>
    <row r="104" spans="1:18" ht="13.5" thickBot="1">
      <c r="A104" s="29">
        <v>10</v>
      </c>
      <c r="B104" s="49" t="s">
        <v>118</v>
      </c>
      <c r="C104" s="49"/>
      <c r="D104" s="49"/>
      <c r="E104" s="50"/>
      <c r="F104" s="49">
        <v>2005</v>
      </c>
      <c r="G104" s="49">
        <v>1</v>
      </c>
      <c r="H104" s="24">
        <v>11334.51</v>
      </c>
      <c r="I104" s="75">
        <v>0</v>
      </c>
      <c r="J104" s="77">
        <v>100</v>
      </c>
      <c r="K104" s="77">
        <v>0.02</v>
      </c>
      <c r="L104" s="75"/>
      <c r="M104" s="75"/>
      <c r="N104" s="75"/>
      <c r="O104" s="75"/>
      <c r="P104" s="75"/>
      <c r="Q104" s="76">
        <v>0.1</v>
      </c>
      <c r="R104" s="76">
        <f t="shared" si="4"/>
        <v>1.8890850000000003</v>
      </c>
    </row>
    <row r="105" spans="1:18" ht="13.5" thickBot="1">
      <c r="A105" s="47" t="s">
        <v>22</v>
      </c>
      <c r="B105" s="36" t="s">
        <v>68</v>
      </c>
      <c r="C105" s="36" t="s">
        <v>22</v>
      </c>
      <c r="D105" s="36"/>
      <c r="E105" s="37" t="s">
        <v>22</v>
      </c>
      <c r="F105" s="38" t="s">
        <v>22</v>
      </c>
      <c r="G105" s="38">
        <f>SUM(G95:G104)</f>
        <v>10</v>
      </c>
      <c r="H105" s="36">
        <f>SUM(H95:H104)</f>
        <v>185866.57999999996</v>
      </c>
      <c r="I105" s="74">
        <f>SUM(I95:I104)</f>
        <v>56942.920000000006</v>
      </c>
      <c r="J105" s="74"/>
      <c r="K105" s="74"/>
      <c r="L105" s="74"/>
      <c r="M105" s="74"/>
      <c r="N105" s="74"/>
      <c r="O105" s="74"/>
      <c r="P105" s="74"/>
      <c r="Q105" s="74"/>
      <c r="R105" s="74">
        <f>SUM(R95:R104)</f>
        <v>70.41295999999997</v>
      </c>
    </row>
    <row r="107" spans="1:18" ht="12.75">
      <c r="A107" s="84">
        <v>1</v>
      </c>
      <c r="B107" s="84" t="s">
        <v>194</v>
      </c>
      <c r="C107" s="84" t="s">
        <v>202</v>
      </c>
      <c r="D107" s="84"/>
      <c r="E107" s="84" t="s">
        <v>191</v>
      </c>
      <c r="F107" s="84"/>
      <c r="G107" s="84">
        <v>1</v>
      </c>
      <c r="H107" s="84">
        <v>16101.69</v>
      </c>
      <c r="I107" s="84">
        <v>0</v>
      </c>
      <c r="J107" s="13">
        <v>100</v>
      </c>
      <c r="K107" s="84">
        <v>0.02</v>
      </c>
      <c r="L107" s="84"/>
      <c r="M107" s="84"/>
      <c r="N107" s="84"/>
      <c r="O107" s="84"/>
      <c r="P107" s="84"/>
      <c r="Q107" s="13">
        <v>0.1</v>
      </c>
      <c r="R107" s="85">
        <f>SUM(H107*K107*Q107/12)</f>
        <v>2.683615</v>
      </c>
    </row>
    <row r="108" spans="1:18" ht="12.75">
      <c r="A108" s="84">
        <v>2</v>
      </c>
      <c r="B108" s="84" t="s">
        <v>195</v>
      </c>
      <c r="C108" s="84" t="s">
        <v>202</v>
      </c>
      <c r="D108" s="84"/>
      <c r="E108" s="84" t="s">
        <v>191</v>
      </c>
      <c r="F108" s="84"/>
      <c r="G108" s="84">
        <v>1</v>
      </c>
      <c r="H108" s="84">
        <v>22911.44</v>
      </c>
      <c r="I108" s="84">
        <v>22720.51</v>
      </c>
      <c r="J108" s="84">
        <v>0.83</v>
      </c>
      <c r="K108" s="84">
        <v>0.1</v>
      </c>
      <c r="L108" s="84"/>
      <c r="M108" s="84"/>
      <c r="N108" s="84"/>
      <c r="O108" s="84"/>
      <c r="P108" s="84"/>
      <c r="Q108" s="13">
        <v>0.1</v>
      </c>
      <c r="R108" s="85">
        <f aca="true" t="shared" si="5" ref="R108:R114">SUM(H108*K108*Q108/12)</f>
        <v>19.092866666666666</v>
      </c>
    </row>
    <row r="109" spans="1:18" ht="12.75">
      <c r="A109" s="84">
        <v>3</v>
      </c>
      <c r="B109" s="84" t="s">
        <v>196</v>
      </c>
      <c r="C109" s="84" t="s">
        <v>202</v>
      </c>
      <c r="D109" s="84"/>
      <c r="E109" s="84" t="s">
        <v>191</v>
      </c>
      <c r="F109" s="84"/>
      <c r="G109" s="84">
        <v>1</v>
      </c>
      <c r="H109" s="84">
        <v>21000</v>
      </c>
      <c r="I109" s="84">
        <v>20875</v>
      </c>
      <c r="J109" s="84">
        <v>0.59</v>
      </c>
      <c r="K109" s="84">
        <v>0.1</v>
      </c>
      <c r="L109" s="84"/>
      <c r="M109" s="84"/>
      <c r="N109" s="84"/>
      <c r="O109" s="84"/>
      <c r="P109" s="84"/>
      <c r="Q109" s="13">
        <v>0.1</v>
      </c>
      <c r="R109" s="85">
        <f t="shared" si="5"/>
        <v>17.5</v>
      </c>
    </row>
    <row r="110" spans="1:18" ht="12.75">
      <c r="A110" s="84">
        <v>4</v>
      </c>
      <c r="B110" s="84" t="s">
        <v>197</v>
      </c>
      <c r="C110" s="84" t="s">
        <v>202</v>
      </c>
      <c r="D110" s="84"/>
      <c r="E110" s="84" t="s">
        <v>191</v>
      </c>
      <c r="F110" s="84"/>
      <c r="G110" s="84">
        <v>1</v>
      </c>
      <c r="H110" s="84">
        <v>30500</v>
      </c>
      <c r="I110" s="84">
        <v>30245.83</v>
      </c>
      <c r="J110" s="84">
        <v>0.83</v>
      </c>
      <c r="K110" s="84">
        <v>0.1</v>
      </c>
      <c r="L110" s="84"/>
      <c r="M110" s="84"/>
      <c r="N110" s="84"/>
      <c r="O110" s="84"/>
      <c r="P110" s="84"/>
      <c r="Q110" s="13">
        <v>0.1</v>
      </c>
      <c r="R110" s="85">
        <f t="shared" si="5"/>
        <v>25.416666666666668</v>
      </c>
    </row>
    <row r="111" spans="1:18" ht="12.75">
      <c r="A111" s="84">
        <v>5</v>
      </c>
      <c r="B111" s="84" t="s">
        <v>198</v>
      </c>
      <c r="C111" s="84" t="s">
        <v>202</v>
      </c>
      <c r="D111" s="84"/>
      <c r="E111" s="84" t="s">
        <v>191</v>
      </c>
      <c r="F111" s="84"/>
      <c r="G111" s="84">
        <v>1</v>
      </c>
      <c r="H111" s="84">
        <v>24000</v>
      </c>
      <c r="I111" s="84">
        <v>23800</v>
      </c>
      <c r="J111" s="84">
        <v>0.83</v>
      </c>
      <c r="K111" s="84">
        <v>0.1</v>
      </c>
      <c r="L111" s="84"/>
      <c r="M111" s="84"/>
      <c r="N111" s="84"/>
      <c r="O111" s="84"/>
      <c r="P111" s="84"/>
      <c r="Q111" s="13">
        <v>0.1</v>
      </c>
      <c r="R111" s="85">
        <f t="shared" si="5"/>
        <v>20</v>
      </c>
    </row>
    <row r="112" spans="1:18" ht="12.75">
      <c r="A112" s="84">
        <v>6</v>
      </c>
      <c r="B112" s="84" t="s">
        <v>94</v>
      </c>
      <c r="C112" s="84" t="s">
        <v>199</v>
      </c>
      <c r="D112" s="84"/>
      <c r="E112" s="84" t="s">
        <v>191</v>
      </c>
      <c r="F112" s="86">
        <v>2007</v>
      </c>
      <c r="G112" s="84">
        <v>1</v>
      </c>
      <c r="H112" s="84">
        <v>38450</v>
      </c>
      <c r="I112" s="84">
        <v>37381.94</v>
      </c>
      <c r="J112" s="84">
        <v>2.78</v>
      </c>
      <c r="K112" s="84">
        <v>0.1</v>
      </c>
      <c r="L112" s="84"/>
      <c r="M112" s="84"/>
      <c r="N112" s="84"/>
      <c r="O112" s="84"/>
      <c r="P112" s="84"/>
      <c r="Q112" s="13">
        <v>0.1</v>
      </c>
      <c r="R112" s="85">
        <f t="shared" si="5"/>
        <v>32.041666666666664</v>
      </c>
    </row>
    <row r="113" spans="1:18" ht="12.75">
      <c r="A113" s="84">
        <v>7</v>
      </c>
      <c r="B113" s="84" t="s">
        <v>200</v>
      </c>
      <c r="C113" s="84" t="s">
        <v>199</v>
      </c>
      <c r="D113" s="84"/>
      <c r="E113" s="84" t="s">
        <v>191</v>
      </c>
      <c r="F113" s="86">
        <v>2007</v>
      </c>
      <c r="G113" s="84">
        <v>1</v>
      </c>
      <c r="H113" s="84">
        <v>39130</v>
      </c>
      <c r="I113" s="84">
        <v>38043.06</v>
      </c>
      <c r="J113" s="84">
        <v>2.78</v>
      </c>
      <c r="K113" s="84">
        <v>0.1</v>
      </c>
      <c r="L113" s="84"/>
      <c r="M113" s="84"/>
      <c r="N113" s="84"/>
      <c r="O113" s="84"/>
      <c r="P113" s="84"/>
      <c r="Q113" s="13">
        <v>0.1</v>
      </c>
      <c r="R113" s="85">
        <f t="shared" si="5"/>
        <v>32.608333333333334</v>
      </c>
    </row>
    <row r="114" spans="1:18" ht="13.5" thickBot="1">
      <c r="A114" s="87">
        <v>8</v>
      </c>
      <c r="B114" s="87" t="s">
        <v>201</v>
      </c>
      <c r="C114" s="87" t="s">
        <v>202</v>
      </c>
      <c r="D114" s="87"/>
      <c r="E114" s="87" t="s">
        <v>191</v>
      </c>
      <c r="F114" s="88">
        <v>2007</v>
      </c>
      <c r="G114" s="87">
        <v>1</v>
      </c>
      <c r="H114" s="87">
        <v>11700</v>
      </c>
      <c r="I114" s="87">
        <v>0</v>
      </c>
      <c r="J114" s="76">
        <v>100</v>
      </c>
      <c r="K114" s="87">
        <v>0.02</v>
      </c>
      <c r="L114" s="87"/>
      <c r="M114" s="87"/>
      <c r="N114" s="87"/>
      <c r="O114" s="87"/>
      <c r="P114" s="87"/>
      <c r="Q114" s="76">
        <v>0.1</v>
      </c>
      <c r="R114" s="89">
        <f t="shared" si="5"/>
        <v>1.9500000000000002</v>
      </c>
    </row>
    <row r="115" spans="1:18" s="54" customFormat="1" ht="13.5" thickBot="1">
      <c r="A115" s="78"/>
      <c r="B115" s="78" t="s">
        <v>68</v>
      </c>
      <c r="C115" s="78"/>
      <c r="D115" s="78"/>
      <c r="E115" s="78"/>
      <c r="F115" s="78"/>
      <c r="G115" s="78">
        <f>SUM(G107:G114)</f>
        <v>8</v>
      </c>
      <c r="H115" s="78">
        <f>SUM(H107:H114)</f>
        <v>203793.13</v>
      </c>
      <c r="I115" s="78">
        <f>SUM(I107:I114)</f>
        <v>173066.34</v>
      </c>
      <c r="J115" s="79"/>
      <c r="K115" s="79"/>
      <c r="L115" s="79"/>
      <c r="M115" s="79"/>
      <c r="N115" s="79"/>
      <c r="O115" s="79"/>
      <c r="P115" s="79"/>
      <c r="Q115" s="78"/>
      <c r="R115" s="80">
        <f>SUM(R107:R114)</f>
        <v>151.2931483333333</v>
      </c>
    </row>
    <row r="116" spans="1:18" s="16" customFormat="1" ht="13.5" thickBot="1">
      <c r="A116" s="81"/>
      <c r="B116" s="81" t="s">
        <v>217</v>
      </c>
      <c r="C116" s="81"/>
      <c r="D116" s="78"/>
      <c r="E116" s="90"/>
      <c r="F116" s="78"/>
      <c r="G116" s="78"/>
      <c r="H116" s="82">
        <f>SUM(H115+H105+H93+H67+H59+H15)</f>
        <v>20420654.599999998</v>
      </c>
      <c r="I116" s="82">
        <f>SUM(I115+I105+I93+I67+I59+I15)</f>
        <v>3633193.8200000003</v>
      </c>
      <c r="J116" s="79"/>
      <c r="K116" s="79"/>
      <c r="L116" s="79"/>
      <c r="M116" s="79"/>
      <c r="N116" s="79"/>
      <c r="O116" s="79"/>
      <c r="P116" s="79"/>
      <c r="Q116" s="78"/>
      <c r="R116" s="83">
        <f>SUM(R115+R105+R93+R67+R59+R15)</f>
        <v>8301.991831666666</v>
      </c>
    </row>
    <row r="117" ht="12.75">
      <c r="E117" s="52"/>
    </row>
    <row r="118" ht="12.75">
      <c r="E118" s="52"/>
    </row>
    <row r="119" ht="12.75">
      <c r="E119" s="52"/>
    </row>
  </sheetData>
  <sheetProtection/>
  <mergeCells count="23">
    <mergeCell ref="B1:H1"/>
    <mergeCell ref="B2:E2"/>
    <mergeCell ref="D17:D18"/>
    <mergeCell ref="B94:C94"/>
    <mergeCell ref="G3:G4"/>
    <mergeCell ref="H3:H4"/>
    <mergeCell ref="A3:A4"/>
    <mergeCell ref="B3:B4"/>
    <mergeCell ref="C3:C4"/>
    <mergeCell ref="D3:D4"/>
    <mergeCell ref="A17:A18"/>
    <mergeCell ref="B17:B18"/>
    <mergeCell ref="C17:C18"/>
    <mergeCell ref="R3:R4"/>
    <mergeCell ref="R17:R18"/>
    <mergeCell ref="B60:C60"/>
    <mergeCell ref="I3:I4"/>
    <mergeCell ref="F17:F18"/>
    <mergeCell ref="G17:G18"/>
    <mergeCell ref="H17:H18"/>
    <mergeCell ref="I17:I18"/>
    <mergeCell ref="E3:E4"/>
    <mergeCell ref="F3:F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28125" style="0" customWidth="1"/>
    <col min="2" max="2" width="25.28125" style="0" customWidth="1"/>
    <col min="3" max="3" width="20.7109375" style="0" customWidth="1"/>
    <col min="4" max="4" width="6.00390625" style="0" customWidth="1"/>
    <col min="5" max="5" width="5.7109375" style="0" customWidth="1"/>
    <col min="6" max="6" width="7.00390625" style="0" customWidth="1"/>
    <col min="7" max="7" width="6.421875" style="0" customWidth="1"/>
    <col min="8" max="8" width="13.7109375" style="0" customWidth="1"/>
    <col min="9" max="9" width="13.140625" style="0" customWidth="1"/>
    <col min="10" max="10" width="6.28125" style="0" customWidth="1"/>
    <col min="11" max="11" width="5.57421875" style="0" customWidth="1"/>
    <col min="12" max="12" width="4.8515625" style="0" customWidth="1"/>
    <col min="13" max="13" width="5.00390625" style="0" customWidth="1"/>
    <col min="14" max="14" width="4.28125" style="0" customWidth="1"/>
    <col min="15" max="15" width="4.57421875" style="0" customWidth="1"/>
    <col min="16" max="16" width="4.28125" style="0" customWidth="1"/>
    <col min="17" max="17" width="5.00390625" style="0" customWidth="1"/>
  </cols>
  <sheetData>
    <row r="1" spans="1:18" ht="14.25">
      <c r="A1" s="98"/>
      <c r="B1" s="206" t="s">
        <v>219</v>
      </c>
      <c r="C1" s="206"/>
      <c r="D1" s="207"/>
      <c r="E1" s="207"/>
      <c r="F1" s="207"/>
      <c r="G1" s="98"/>
      <c r="H1" s="98"/>
      <c r="I1" s="99"/>
      <c r="J1" s="99"/>
      <c r="K1" s="99"/>
      <c r="L1" s="99"/>
      <c r="M1" s="99"/>
      <c r="N1" s="99"/>
      <c r="O1" s="99"/>
      <c r="P1" s="99"/>
      <c r="Q1" s="99"/>
      <c r="R1" s="100"/>
    </row>
    <row r="2" spans="1:18" ht="15">
      <c r="A2" s="208" t="s">
        <v>220</v>
      </c>
      <c r="B2" s="209"/>
      <c r="C2" s="209"/>
      <c r="D2" s="209"/>
      <c r="E2" s="209"/>
      <c r="F2" s="209"/>
      <c r="G2" s="209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8" ht="38.25">
      <c r="A3" s="210" t="s">
        <v>1</v>
      </c>
      <c r="B3" s="210" t="s">
        <v>2</v>
      </c>
      <c r="C3" s="210" t="s">
        <v>3</v>
      </c>
      <c r="D3" s="212" t="s">
        <v>221</v>
      </c>
      <c r="E3" s="213"/>
      <c r="F3" s="210" t="s">
        <v>4</v>
      </c>
      <c r="G3" s="210" t="s">
        <v>5</v>
      </c>
      <c r="H3" s="199" t="s">
        <v>6</v>
      </c>
      <c r="I3" s="199" t="s">
        <v>222</v>
      </c>
      <c r="J3" s="201" t="s">
        <v>210</v>
      </c>
      <c r="K3" s="203" t="s">
        <v>211</v>
      </c>
      <c r="L3" s="103" t="s">
        <v>206</v>
      </c>
      <c r="M3" s="103" t="s">
        <v>207</v>
      </c>
      <c r="N3" s="103" t="s">
        <v>208</v>
      </c>
      <c r="O3" s="103" t="s">
        <v>209</v>
      </c>
      <c r="P3" s="103" t="s">
        <v>212</v>
      </c>
      <c r="Q3" s="167" t="s">
        <v>223</v>
      </c>
      <c r="R3" s="205" t="s">
        <v>224</v>
      </c>
    </row>
    <row r="4" spans="1:18" ht="22.5">
      <c r="A4" s="211"/>
      <c r="B4" s="211"/>
      <c r="C4" s="211"/>
      <c r="D4" s="104" t="s">
        <v>7</v>
      </c>
      <c r="E4" s="105" t="s">
        <v>8</v>
      </c>
      <c r="F4" s="211"/>
      <c r="G4" s="211"/>
      <c r="H4" s="200"/>
      <c r="I4" s="200"/>
      <c r="J4" s="202"/>
      <c r="K4" s="204"/>
      <c r="L4" s="103"/>
      <c r="M4" s="103"/>
      <c r="N4" s="103"/>
      <c r="O4" s="103"/>
      <c r="P4" s="103"/>
      <c r="Q4" s="167"/>
      <c r="R4" s="205"/>
    </row>
    <row r="5" spans="1:18" ht="12.75">
      <c r="A5" s="106">
        <v>1</v>
      </c>
      <c r="B5" s="106">
        <v>2</v>
      </c>
      <c r="C5" s="106">
        <v>3</v>
      </c>
      <c r="D5" s="107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9">
        <v>15</v>
      </c>
      <c r="P5" s="108">
        <v>16</v>
      </c>
      <c r="Q5" s="108">
        <v>17</v>
      </c>
      <c r="R5" s="106">
        <v>18</v>
      </c>
    </row>
    <row r="6" spans="1:18" ht="24">
      <c r="A6" s="110">
        <v>1</v>
      </c>
      <c r="B6" s="110" t="s">
        <v>225</v>
      </c>
      <c r="C6" s="110" t="s">
        <v>226</v>
      </c>
      <c r="D6" s="110">
        <v>442</v>
      </c>
      <c r="E6" s="110" t="s">
        <v>227</v>
      </c>
      <c r="F6" s="110">
        <v>1971</v>
      </c>
      <c r="G6" s="110">
        <v>1</v>
      </c>
      <c r="H6" s="111">
        <v>2911548.96</v>
      </c>
      <c r="I6" s="111">
        <v>1003586.92</v>
      </c>
      <c r="J6" s="111">
        <v>65.53</v>
      </c>
      <c r="K6" s="111">
        <v>0.8</v>
      </c>
      <c r="L6" s="111">
        <v>0.1</v>
      </c>
      <c r="M6" s="111">
        <v>0.15</v>
      </c>
      <c r="N6" s="111">
        <v>1</v>
      </c>
      <c r="O6" s="111">
        <v>1</v>
      </c>
      <c r="P6" s="111">
        <v>0.9</v>
      </c>
      <c r="Q6" s="112">
        <v>0.1</v>
      </c>
      <c r="R6" s="111">
        <f>SUM(27000*D6*K6*L6*M6*N6*O6*P6*Q6/12)</f>
        <v>1074.0600000000002</v>
      </c>
    </row>
    <row r="7" spans="1:18" ht="24">
      <c r="A7" s="110">
        <v>2</v>
      </c>
      <c r="B7" s="110" t="s">
        <v>228</v>
      </c>
      <c r="C7" s="110" t="s">
        <v>229</v>
      </c>
      <c r="D7" s="110">
        <v>964</v>
      </c>
      <c r="E7" s="110" t="s">
        <v>227</v>
      </c>
      <c r="F7" s="110">
        <v>1971</v>
      </c>
      <c r="G7" s="110">
        <v>1</v>
      </c>
      <c r="H7" s="111">
        <v>9633973.92</v>
      </c>
      <c r="I7" s="111">
        <v>0</v>
      </c>
      <c r="J7" s="111">
        <v>100</v>
      </c>
      <c r="K7" s="111">
        <v>0.7</v>
      </c>
      <c r="L7" s="111">
        <v>0.1</v>
      </c>
      <c r="M7" s="111">
        <v>0.15</v>
      </c>
      <c r="N7" s="111">
        <v>1</v>
      </c>
      <c r="O7" s="111">
        <v>1</v>
      </c>
      <c r="P7" s="111">
        <v>0.9</v>
      </c>
      <c r="Q7" s="112">
        <v>0.1</v>
      </c>
      <c r="R7" s="111">
        <f aca="true" t="shared" si="0" ref="R7:R32">SUM(27000*D7*K7*L7*M7*N7*O7*P7*Q7/12)</f>
        <v>2049.7050000000004</v>
      </c>
    </row>
    <row r="8" spans="1:18" ht="24">
      <c r="A8" s="110">
        <v>3</v>
      </c>
      <c r="B8" s="110" t="s">
        <v>230</v>
      </c>
      <c r="C8" s="110" t="s">
        <v>231</v>
      </c>
      <c r="D8" s="110">
        <v>345.4</v>
      </c>
      <c r="E8" s="110" t="s">
        <v>227</v>
      </c>
      <c r="F8" s="110">
        <v>1975</v>
      </c>
      <c r="G8" s="110">
        <v>1</v>
      </c>
      <c r="H8" s="111">
        <v>1438167.3</v>
      </c>
      <c r="I8" s="111">
        <v>165637.44</v>
      </c>
      <c r="J8" s="111">
        <v>88.48</v>
      </c>
      <c r="K8" s="111">
        <v>0.7</v>
      </c>
      <c r="L8" s="111">
        <v>0.1</v>
      </c>
      <c r="M8" s="111">
        <v>0.15</v>
      </c>
      <c r="N8" s="111">
        <v>1</v>
      </c>
      <c r="O8" s="111">
        <v>1</v>
      </c>
      <c r="P8" s="111">
        <v>0.9</v>
      </c>
      <c r="Q8" s="112">
        <v>0.1</v>
      </c>
      <c r="R8" s="111">
        <f t="shared" si="0"/>
        <v>734.40675</v>
      </c>
    </row>
    <row r="9" spans="1:18" ht="24">
      <c r="A9" s="110">
        <v>4</v>
      </c>
      <c r="B9" s="110" t="s">
        <v>232</v>
      </c>
      <c r="C9" s="110" t="s">
        <v>233</v>
      </c>
      <c r="D9" s="110">
        <v>297</v>
      </c>
      <c r="E9" s="110" t="s">
        <v>227</v>
      </c>
      <c r="F9" s="110">
        <v>1991</v>
      </c>
      <c r="G9" s="110">
        <v>1</v>
      </c>
      <c r="H9" s="111">
        <v>5525702.44</v>
      </c>
      <c r="I9" s="111">
        <v>3781095.73</v>
      </c>
      <c r="J9" s="111">
        <v>31.57</v>
      </c>
      <c r="K9" s="111">
        <v>0.9</v>
      </c>
      <c r="L9" s="111">
        <v>0.1</v>
      </c>
      <c r="M9" s="111">
        <v>0.15</v>
      </c>
      <c r="N9" s="111">
        <v>1</v>
      </c>
      <c r="O9" s="111">
        <v>1</v>
      </c>
      <c r="P9" s="111">
        <v>0.9</v>
      </c>
      <c r="Q9" s="112">
        <v>0.1</v>
      </c>
      <c r="R9" s="111">
        <f t="shared" si="0"/>
        <v>811.92375</v>
      </c>
    </row>
    <row r="10" spans="1:18" ht="24">
      <c r="A10" s="110">
        <v>5</v>
      </c>
      <c r="B10" s="110" t="s">
        <v>234</v>
      </c>
      <c r="C10" s="110" t="s">
        <v>235</v>
      </c>
      <c r="D10" s="110">
        <v>482</v>
      </c>
      <c r="E10" s="110" t="s">
        <v>227</v>
      </c>
      <c r="F10" s="110">
        <v>1967</v>
      </c>
      <c r="G10" s="110">
        <v>1</v>
      </c>
      <c r="H10" s="111">
        <v>3513192.87</v>
      </c>
      <c r="I10" s="111">
        <v>285738.09</v>
      </c>
      <c r="J10" s="111">
        <v>91.86</v>
      </c>
      <c r="K10" s="111">
        <v>0.7</v>
      </c>
      <c r="L10" s="111">
        <v>0.1</v>
      </c>
      <c r="M10" s="111">
        <v>0.15</v>
      </c>
      <c r="N10" s="111">
        <v>1</v>
      </c>
      <c r="O10" s="111">
        <v>1</v>
      </c>
      <c r="P10" s="111">
        <v>0.9</v>
      </c>
      <c r="Q10" s="112">
        <v>0.1</v>
      </c>
      <c r="R10" s="111">
        <f t="shared" si="0"/>
        <v>1024.8525000000002</v>
      </c>
    </row>
    <row r="11" spans="1:18" ht="24">
      <c r="A11" s="110">
        <v>6</v>
      </c>
      <c r="B11" s="110" t="s">
        <v>236</v>
      </c>
      <c r="C11" s="110" t="s">
        <v>237</v>
      </c>
      <c r="D11" s="110">
        <v>47.3</v>
      </c>
      <c r="E11" s="110" t="s">
        <v>227</v>
      </c>
      <c r="F11" s="110">
        <v>2001</v>
      </c>
      <c r="G11" s="110">
        <v>1</v>
      </c>
      <c r="H11" s="111">
        <v>633287.02</v>
      </c>
      <c r="I11" s="111">
        <v>504733.17</v>
      </c>
      <c r="J11" s="111">
        <v>20.3</v>
      </c>
      <c r="K11" s="111">
        <v>0.9</v>
      </c>
      <c r="L11" s="111">
        <v>0.1</v>
      </c>
      <c r="M11" s="111">
        <v>0.13</v>
      </c>
      <c r="N11" s="111">
        <v>1</v>
      </c>
      <c r="O11" s="111">
        <v>1</v>
      </c>
      <c r="P11" s="111">
        <v>0.9</v>
      </c>
      <c r="Q11" s="112">
        <v>0.1</v>
      </c>
      <c r="R11" s="111">
        <f t="shared" si="0"/>
        <v>112.065525</v>
      </c>
    </row>
    <row r="12" spans="1:18" ht="24">
      <c r="A12" s="110">
        <v>7</v>
      </c>
      <c r="B12" s="110" t="s">
        <v>238</v>
      </c>
      <c r="C12" s="110" t="s">
        <v>239</v>
      </c>
      <c r="D12" s="110">
        <v>137.1</v>
      </c>
      <c r="E12" s="110" t="s">
        <v>227</v>
      </c>
      <c r="F12" s="110">
        <v>1979</v>
      </c>
      <c r="G12" s="110">
        <v>1</v>
      </c>
      <c r="H12" s="111">
        <v>10860.43</v>
      </c>
      <c r="I12" s="111">
        <v>0</v>
      </c>
      <c r="J12" s="111">
        <v>100</v>
      </c>
      <c r="K12" s="111">
        <v>0.7</v>
      </c>
      <c r="L12" s="111">
        <v>0.1</v>
      </c>
      <c r="M12" s="111">
        <v>0.15</v>
      </c>
      <c r="N12" s="111">
        <v>1</v>
      </c>
      <c r="O12" s="111">
        <v>1</v>
      </c>
      <c r="P12" s="111">
        <v>0.9</v>
      </c>
      <c r="Q12" s="112">
        <v>0.1</v>
      </c>
      <c r="R12" s="111">
        <f t="shared" si="0"/>
        <v>291.50887500000005</v>
      </c>
    </row>
    <row r="13" spans="1:18" ht="24">
      <c r="A13" s="110">
        <v>8</v>
      </c>
      <c r="B13" s="110" t="s">
        <v>240</v>
      </c>
      <c r="C13" s="110" t="s">
        <v>241</v>
      </c>
      <c r="D13" s="110">
        <v>206.9</v>
      </c>
      <c r="E13" s="110" t="s">
        <v>227</v>
      </c>
      <c r="F13" s="110">
        <v>1984</v>
      </c>
      <c r="G13" s="110">
        <v>1</v>
      </c>
      <c r="H13" s="111">
        <v>2296591.09</v>
      </c>
      <c r="I13" s="111">
        <v>1642929.14</v>
      </c>
      <c r="J13" s="111">
        <v>28.46</v>
      </c>
      <c r="K13" s="111">
        <v>0.9</v>
      </c>
      <c r="L13" s="111">
        <v>0.1</v>
      </c>
      <c r="M13" s="111">
        <v>0.15</v>
      </c>
      <c r="N13" s="111">
        <v>1</v>
      </c>
      <c r="O13" s="111">
        <v>1</v>
      </c>
      <c r="P13" s="111">
        <v>0.9</v>
      </c>
      <c r="Q13" s="112">
        <v>0.1</v>
      </c>
      <c r="R13" s="111">
        <f t="shared" si="0"/>
        <v>565.612875</v>
      </c>
    </row>
    <row r="14" spans="1:18" ht="36">
      <c r="A14" s="110">
        <v>9</v>
      </c>
      <c r="B14" s="110" t="s">
        <v>242</v>
      </c>
      <c r="C14" s="110" t="s">
        <v>243</v>
      </c>
      <c r="D14" s="110">
        <v>48</v>
      </c>
      <c r="E14" s="110" t="s">
        <v>227</v>
      </c>
      <c r="F14" s="110">
        <v>1970</v>
      </c>
      <c r="G14" s="110">
        <v>1</v>
      </c>
      <c r="H14" s="111">
        <v>929186.46</v>
      </c>
      <c r="I14" s="111">
        <v>129750.24</v>
      </c>
      <c r="J14" s="111">
        <v>86.04</v>
      </c>
      <c r="K14" s="111">
        <v>0.7</v>
      </c>
      <c r="L14" s="111">
        <v>0.1</v>
      </c>
      <c r="M14" s="111">
        <v>0.15</v>
      </c>
      <c r="N14" s="111">
        <v>1</v>
      </c>
      <c r="O14" s="111">
        <v>1</v>
      </c>
      <c r="P14" s="111">
        <v>0.9</v>
      </c>
      <c r="Q14" s="112">
        <v>0.1</v>
      </c>
      <c r="R14" s="111">
        <f t="shared" si="0"/>
        <v>102.06</v>
      </c>
    </row>
    <row r="15" spans="1:18" ht="24">
      <c r="A15" s="110">
        <v>10</v>
      </c>
      <c r="B15" s="110" t="s">
        <v>244</v>
      </c>
      <c r="C15" s="110" t="s">
        <v>245</v>
      </c>
      <c r="D15" s="110">
        <v>60</v>
      </c>
      <c r="E15" s="110" t="s">
        <v>227</v>
      </c>
      <c r="F15" s="110">
        <v>2001</v>
      </c>
      <c r="G15" s="110">
        <v>1</v>
      </c>
      <c r="H15" s="111">
        <v>1939223.86</v>
      </c>
      <c r="I15" s="111">
        <v>0</v>
      </c>
      <c r="J15" s="111">
        <v>100</v>
      </c>
      <c r="K15" s="111">
        <v>0.7</v>
      </c>
      <c r="L15" s="111">
        <v>0.1</v>
      </c>
      <c r="M15" s="111">
        <v>0.13</v>
      </c>
      <c r="N15" s="111">
        <v>1</v>
      </c>
      <c r="O15" s="111">
        <v>1</v>
      </c>
      <c r="P15" s="111">
        <v>0.9</v>
      </c>
      <c r="Q15" s="112">
        <v>0.1</v>
      </c>
      <c r="R15" s="111">
        <f t="shared" si="0"/>
        <v>110.56500000000001</v>
      </c>
    </row>
    <row r="16" spans="1:18" ht="24">
      <c r="A16" s="110">
        <v>11</v>
      </c>
      <c r="B16" s="110" t="s">
        <v>246</v>
      </c>
      <c r="C16" s="110" t="s">
        <v>247</v>
      </c>
      <c r="D16" s="110">
        <v>360</v>
      </c>
      <c r="E16" s="110" t="s">
        <v>227</v>
      </c>
      <c r="F16" s="110">
        <v>1970</v>
      </c>
      <c r="G16" s="110">
        <v>1</v>
      </c>
      <c r="H16" s="111">
        <v>406181.26</v>
      </c>
      <c r="I16" s="111">
        <v>31078.98</v>
      </c>
      <c r="J16" s="111">
        <v>92.35</v>
      </c>
      <c r="K16" s="111">
        <v>0.7</v>
      </c>
      <c r="L16" s="111">
        <v>0.1</v>
      </c>
      <c r="M16" s="111">
        <v>0.1</v>
      </c>
      <c r="N16" s="111">
        <v>1</v>
      </c>
      <c r="O16" s="111">
        <v>1</v>
      </c>
      <c r="P16" s="111">
        <v>0.9</v>
      </c>
      <c r="Q16" s="112">
        <v>0.1</v>
      </c>
      <c r="R16" s="111">
        <f t="shared" si="0"/>
        <v>510.3</v>
      </c>
    </row>
    <row r="17" spans="1:18" ht="36">
      <c r="A17" s="110">
        <v>12</v>
      </c>
      <c r="B17" s="110" t="s">
        <v>248</v>
      </c>
      <c r="C17" s="110" t="s">
        <v>249</v>
      </c>
      <c r="D17" s="110">
        <v>317.2</v>
      </c>
      <c r="E17" s="110" t="s">
        <v>227</v>
      </c>
      <c r="F17" s="110">
        <v>1990</v>
      </c>
      <c r="G17" s="110">
        <v>1</v>
      </c>
      <c r="H17" s="111">
        <v>3745441.23</v>
      </c>
      <c r="I17" s="111">
        <v>2303646.44</v>
      </c>
      <c r="J17" s="111">
        <v>38.5</v>
      </c>
      <c r="K17" s="111">
        <v>0.9</v>
      </c>
      <c r="L17" s="111">
        <v>0.1</v>
      </c>
      <c r="M17" s="111">
        <v>0.1</v>
      </c>
      <c r="N17" s="111">
        <v>1</v>
      </c>
      <c r="O17" s="111">
        <v>1</v>
      </c>
      <c r="P17" s="111">
        <v>0.9</v>
      </c>
      <c r="Q17" s="112">
        <v>0.1</v>
      </c>
      <c r="R17" s="111">
        <f t="shared" si="0"/>
        <v>578.0970000000001</v>
      </c>
    </row>
    <row r="18" spans="1:18" ht="24">
      <c r="A18" s="110">
        <v>13</v>
      </c>
      <c r="B18" s="110" t="s">
        <v>250</v>
      </c>
      <c r="C18" s="110" t="s">
        <v>251</v>
      </c>
      <c r="D18" s="110">
        <v>18</v>
      </c>
      <c r="E18" s="110" t="s">
        <v>227</v>
      </c>
      <c r="F18" s="110">
        <v>1995</v>
      </c>
      <c r="G18" s="110">
        <v>1</v>
      </c>
      <c r="H18" s="111">
        <v>53593.7</v>
      </c>
      <c r="I18" s="111">
        <v>3312673</v>
      </c>
      <c r="J18" s="111">
        <v>38.19</v>
      </c>
      <c r="K18" s="111">
        <v>0.9</v>
      </c>
      <c r="L18" s="111">
        <v>0.1</v>
      </c>
      <c r="M18" s="111">
        <v>0.15</v>
      </c>
      <c r="N18" s="111">
        <v>1</v>
      </c>
      <c r="O18" s="111">
        <v>1</v>
      </c>
      <c r="P18" s="111">
        <v>0.9</v>
      </c>
      <c r="Q18" s="112">
        <v>0.1</v>
      </c>
      <c r="R18" s="111">
        <f t="shared" si="0"/>
        <v>49.20750000000001</v>
      </c>
    </row>
    <row r="19" spans="1:18" ht="36">
      <c r="A19" s="110">
        <v>14</v>
      </c>
      <c r="B19" s="110" t="s">
        <v>252</v>
      </c>
      <c r="C19" s="110" t="s">
        <v>253</v>
      </c>
      <c r="D19" s="110">
        <v>114.1</v>
      </c>
      <c r="E19" s="110" t="s">
        <v>227</v>
      </c>
      <c r="F19" s="110">
        <v>1989</v>
      </c>
      <c r="G19" s="110">
        <v>1</v>
      </c>
      <c r="H19" s="111">
        <v>820064.81</v>
      </c>
      <c r="I19" s="111">
        <v>156145.94</v>
      </c>
      <c r="J19" s="111">
        <v>80.96</v>
      </c>
      <c r="K19" s="111">
        <v>0.7</v>
      </c>
      <c r="L19" s="111">
        <v>0.1</v>
      </c>
      <c r="M19" s="111">
        <v>0.15</v>
      </c>
      <c r="N19" s="111">
        <v>1</v>
      </c>
      <c r="O19" s="111">
        <v>1</v>
      </c>
      <c r="P19" s="111">
        <v>0.9</v>
      </c>
      <c r="Q19" s="112">
        <v>0.1</v>
      </c>
      <c r="R19" s="111">
        <f t="shared" si="0"/>
        <v>242.60512500000002</v>
      </c>
    </row>
    <row r="20" spans="1:18" ht="24">
      <c r="A20" s="110">
        <v>15</v>
      </c>
      <c r="B20" s="110" t="s">
        <v>254</v>
      </c>
      <c r="C20" s="110" t="s">
        <v>13</v>
      </c>
      <c r="D20" s="110">
        <v>48</v>
      </c>
      <c r="E20" s="110" t="s">
        <v>227</v>
      </c>
      <c r="F20" s="110">
        <v>1968</v>
      </c>
      <c r="G20" s="110">
        <v>1</v>
      </c>
      <c r="H20" s="111">
        <v>191677.14</v>
      </c>
      <c r="I20" s="111">
        <v>0</v>
      </c>
      <c r="J20" s="111">
        <v>100</v>
      </c>
      <c r="K20" s="111">
        <v>0.7</v>
      </c>
      <c r="L20" s="111">
        <v>0.1</v>
      </c>
      <c r="M20" s="111">
        <v>0.1</v>
      </c>
      <c r="N20" s="111">
        <v>1</v>
      </c>
      <c r="O20" s="111">
        <v>1</v>
      </c>
      <c r="P20" s="111">
        <v>0.9</v>
      </c>
      <c r="Q20" s="112">
        <v>0.1</v>
      </c>
      <c r="R20" s="111">
        <f t="shared" si="0"/>
        <v>68.04</v>
      </c>
    </row>
    <row r="21" spans="1:18" ht="36">
      <c r="A21" s="110">
        <v>16</v>
      </c>
      <c r="B21" s="110" t="s">
        <v>255</v>
      </c>
      <c r="C21" s="110" t="s">
        <v>256</v>
      </c>
      <c r="D21" s="110">
        <v>110.7</v>
      </c>
      <c r="E21" s="110" t="s">
        <v>227</v>
      </c>
      <c r="F21" s="110">
        <v>1956</v>
      </c>
      <c r="G21" s="110">
        <v>1</v>
      </c>
      <c r="H21" s="111">
        <v>427805.6</v>
      </c>
      <c r="I21" s="111">
        <v>0</v>
      </c>
      <c r="J21" s="111">
        <v>100</v>
      </c>
      <c r="K21" s="111">
        <v>0.7</v>
      </c>
      <c r="L21" s="111">
        <v>0.1</v>
      </c>
      <c r="M21" s="111">
        <v>0.15</v>
      </c>
      <c r="N21" s="111">
        <v>1</v>
      </c>
      <c r="O21" s="111">
        <v>1</v>
      </c>
      <c r="P21" s="111">
        <v>0.9</v>
      </c>
      <c r="Q21" s="112">
        <v>0.1</v>
      </c>
      <c r="R21" s="111">
        <f t="shared" si="0"/>
        <v>235.37587500000004</v>
      </c>
    </row>
    <row r="22" spans="1:18" ht="24">
      <c r="A22" s="110">
        <v>17</v>
      </c>
      <c r="B22" s="110" t="s">
        <v>257</v>
      </c>
      <c r="C22" s="110" t="s">
        <v>258</v>
      </c>
      <c r="D22" s="110">
        <v>540</v>
      </c>
      <c r="E22" s="110" t="s">
        <v>227</v>
      </c>
      <c r="F22" s="110">
        <v>1984</v>
      </c>
      <c r="G22" s="110">
        <v>1</v>
      </c>
      <c r="H22" s="111">
        <v>7946995.43</v>
      </c>
      <c r="I22" s="111">
        <v>5156752.01</v>
      </c>
      <c r="J22" s="111">
        <v>35.11</v>
      </c>
      <c r="K22" s="111">
        <v>0.9</v>
      </c>
      <c r="L22" s="111">
        <v>0.1</v>
      </c>
      <c r="M22" s="111">
        <v>0.13</v>
      </c>
      <c r="N22" s="111">
        <v>1</v>
      </c>
      <c r="O22" s="111">
        <v>1</v>
      </c>
      <c r="P22" s="111">
        <v>0.9</v>
      </c>
      <c r="Q22" s="112">
        <v>0.1</v>
      </c>
      <c r="R22" s="111">
        <f t="shared" si="0"/>
        <v>1279.395</v>
      </c>
    </row>
    <row r="23" spans="1:18" ht="24">
      <c r="A23" s="110">
        <v>18</v>
      </c>
      <c r="B23" s="110" t="s">
        <v>259</v>
      </c>
      <c r="C23" s="110" t="s">
        <v>260</v>
      </c>
      <c r="D23" s="110">
        <v>263</v>
      </c>
      <c r="E23" s="110" t="s">
        <v>227</v>
      </c>
      <c r="F23" s="110">
        <v>2001</v>
      </c>
      <c r="G23" s="110">
        <v>1</v>
      </c>
      <c r="H23" s="111">
        <v>5232706.32</v>
      </c>
      <c r="I23" s="111">
        <v>3639187.52</v>
      </c>
      <c r="J23" s="111">
        <v>30.45</v>
      </c>
      <c r="K23" s="111">
        <v>0.7</v>
      </c>
      <c r="L23" s="111">
        <v>0.1</v>
      </c>
      <c r="M23" s="111">
        <v>0.13</v>
      </c>
      <c r="N23" s="111">
        <v>1</v>
      </c>
      <c r="O23" s="111">
        <v>1</v>
      </c>
      <c r="P23" s="111">
        <v>0.9</v>
      </c>
      <c r="Q23" s="112">
        <v>0.1</v>
      </c>
      <c r="R23" s="111">
        <f t="shared" si="0"/>
        <v>484.6432500000001</v>
      </c>
    </row>
    <row r="24" spans="1:18" ht="24">
      <c r="A24" s="110">
        <v>19</v>
      </c>
      <c r="B24" s="110" t="s">
        <v>261</v>
      </c>
      <c r="C24" s="110" t="s">
        <v>262</v>
      </c>
      <c r="D24" s="110">
        <v>217.4</v>
      </c>
      <c r="E24" s="110" t="s">
        <v>227</v>
      </c>
      <c r="F24" s="110">
        <v>1965</v>
      </c>
      <c r="G24" s="110">
        <v>1</v>
      </c>
      <c r="H24" s="111">
        <v>625227.6</v>
      </c>
      <c r="I24" s="111">
        <v>331737.41</v>
      </c>
      <c r="J24" s="111">
        <v>46.94</v>
      </c>
      <c r="K24" s="111">
        <v>0.8</v>
      </c>
      <c r="L24" s="111">
        <v>0.1</v>
      </c>
      <c r="M24" s="111">
        <v>0.13</v>
      </c>
      <c r="N24" s="111">
        <v>1</v>
      </c>
      <c r="O24" s="111">
        <v>1</v>
      </c>
      <c r="P24" s="111">
        <v>0.9</v>
      </c>
      <c r="Q24" s="112">
        <v>0.1</v>
      </c>
      <c r="R24" s="111">
        <f t="shared" si="0"/>
        <v>457.8444000000001</v>
      </c>
    </row>
    <row r="25" spans="1:18" ht="24">
      <c r="A25" s="110">
        <v>20</v>
      </c>
      <c r="B25" s="110" t="s">
        <v>263</v>
      </c>
      <c r="C25" s="110" t="s">
        <v>264</v>
      </c>
      <c r="D25" s="110">
        <v>121</v>
      </c>
      <c r="E25" s="110" t="s">
        <v>227</v>
      </c>
      <c r="F25" s="110">
        <v>1998</v>
      </c>
      <c r="G25" s="110">
        <v>1</v>
      </c>
      <c r="H25" s="111">
        <v>2758510.71</v>
      </c>
      <c r="I25" s="111">
        <v>862231.17</v>
      </c>
      <c r="J25" s="111">
        <v>68.74</v>
      </c>
      <c r="K25" s="111">
        <v>0.8</v>
      </c>
      <c r="L25" s="111">
        <v>0.1</v>
      </c>
      <c r="M25" s="111">
        <v>0.13</v>
      </c>
      <c r="N25" s="111">
        <v>1</v>
      </c>
      <c r="O25" s="111">
        <v>1</v>
      </c>
      <c r="P25" s="111">
        <v>0.9</v>
      </c>
      <c r="Q25" s="112">
        <v>0.1</v>
      </c>
      <c r="R25" s="111">
        <f t="shared" si="0"/>
        <v>254.82600000000002</v>
      </c>
    </row>
    <row r="26" spans="1:18" ht="24">
      <c r="A26" s="110">
        <v>21</v>
      </c>
      <c r="B26" s="110" t="s">
        <v>265</v>
      </c>
      <c r="C26" s="110" t="s">
        <v>266</v>
      </c>
      <c r="D26" s="110">
        <v>63</v>
      </c>
      <c r="E26" s="110" t="s">
        <v>227</v>
      </c>
      <c r="F26" s="110">
        <v>1969</v>
      </c>
      <c r="G26" s="110">
        <v>1</v>
      </c>
      <c r="H26" s="111">
        <v>470780.16</v>
      </c>
      <c r="I26" s="111">
        <v>116107.23</v>
      </c>
      <c r="J26" s="111">
        <v>75.34</v>
      </c>
      <c r="K26" s="111">
        <v>0.7</v>
      </c>
      <c r="L26" s="111">
        <v>0.1</v>
      </c>
      <c r="M26" s="111">
        <v>0.1</v>
      </c>
      <c r="N26" s="111">
        <v>1</v>
      </c>
      <c r="O26" s="111">
        <v>1</v>
      </c>
      <c r="P26" s="111">
        <v>0.9</v>
      </c>
      <c r="Q26" s="112">
        <v>0.1</v>
      </c>
      <c r="R26" s="111">
        <f t="shared" si="0"/>
        <v>89.30250000000001</v>
      </c>
    </row>
    <row r="27" spans="1:18" ht="24">
      <c r="A27" s="110">
        <v>22</v>
      </c>
      <c r="B27" s="110" t="s">
        <v>267</v>
      </c>
      <c r="C27" s="110" t="s">
        <v>268</v>
      </c>
      <c r="D27" s="110">
        <v>392</v>
      </c>
      <c r="E27" s="110" t="s">
        <v>227</v>
      </c>
      <c r="F27" s="110">
        <v>1998</v>
      </c>
      <c r="G27" s="110">
        <v>1</v>
      </c>
      <c r="H27" s="111">
        <v>2129897.19</v>
      </c>
      <c r="I27" s="111">
        <v>142811.6</v>
      </c>
      <c r="J27" s="111">
        <v>33.3</v>
      </c>
      <c r="K27" s="111">
        <v>0.9</v>
      </c>
      <c r="L27" s="111">
        <v>0.1</v>
      </c>
      <c r="M27" s="111">
        <v>0.13</v>
      </c>
      <c r="N27" s="111">
        <v>1</v>
      </c>
      <c r="O27" s="111">
        <v>1</v>
      </c>
      <c r="P27" s="111">
        <v>0.9</v>
      </c>
      <c r="Q27" s="112">
        <v>0.1</v>
      </c>
      <c r="R27" s="111">
        <f t="shared" si="0"/>
        <v>928.7460000000001</v>
      </c>
    </row>
    <row r="28" spans="1:18" ht="24">
      <c r="A28" s="110">
        <v>23</v>
      </c>
      <c r="B28" s="110" t="s">
        <v>269</v>
      </c>
      <c r="C28" s="110" t="s">
        <v>270</v>
      </c>
      <c r="D28" s="110">
        <v>300</v>
      </c>
      <c r="E28" s="110" t="s">
        <v>227</v>
      </c>
      <c r="F28" s="110">
        <v>1970</v>
      </c>
      <c r="G28" s="110">
        <v>1</v>
      </c>
      <c r="H28" s="111">
        <v>2102794.37</v>
      </c>
      <c r="I28" s="111">
        <v>637453.82</v>
      </c>
      <c r="J28" s="111">
        <v>69.69</v>
      </c>
      <c r="K28" s="111">
        <v>0.8</v>
      </c>
      <c r="L28" s="111">
        <v>0.1</v>
      </c>
      <c r="M28" s="111">
        <v>0.1</v>
      </c>
      <c r="N28" s="111">
        <v>1</v>
      </c>
      <c r="O28" s="111">
        <v>1</v>
      </c>
      <c r="P28" s="111">
        <v>0.9</v>
      </c>
      <c r="Q28" s="112">
        <v>0.1</v>
      </c>
      <c r="R28" s="111">
        <f t="shared" si="0"/>
        <v>486</v>
      </c>
    </row>
    <row r="29" spans="1:18" ht="24">
      <c r="A29" s="110">
        <v>24</v>
      </c>
      <c r="B29" s="110" t="s">
        <v>271</v>
      </c>
      <c r="C29" s="110" t="s">
        <v>272</v>
      </c>
      <c r="D29" s="110">
        <v>72</v>
      </c>
      <c r="E29" s="110" t="s">
        <v>227</v>
      </c>
      <c r="F29" s="110">
        <v>1978</v>
      </c>
      <c r="G29" s="110">
        <v>1</v>
      </c>
      <c r="H29" s="111">
        <v>430160</v>
      </c>
      <c r="I29" s="111">
        <v>0</v>
      </c>
      <c r="J29" s="111">
        <v>100</v>
      </c>
      <c r="K29" s="111">
        <v>0.7</v>
      </c>
      <c r="L29" s="111">
        <v>0.1</v>
      </c>
      <c r="M29" s="111">
        <v>0.13</v>
      </c>
      <c r="N29" s="111">
        <v>1</v>
      </c>
      <c r="O29" s="111">
        <v>1</v>
      </c>
      <c r="P29" s="111">
        <v>0.9</v>
      </c>
      <c r="Q29" s="112">
        <v>0.1</v>
      </c>
      <c r="R29" s="111">
        <f t="shared" si="0"/>
        <v>132.67800000000003</v>
      </c>
    </row>
    <row r="30" spans="1:18" ht="12.75">
      <c r="A30" s="110">
        <v>25</v>
      </c>
      <c r="B30" s="110" t="s">
        <v>273</v>
      </c>
      <c r="C30" s="110" t="s">
        <v>18</v>
      </c>
      <c r="D30" s="113">
        <v>141</v>
      </c>
      <c r="E30" s="111" t="s">
        <v>227</v>
      </c>
      <c r="F30" s="114">
        <v>2005</v>
      </c>
      <c r="G30" s="114">
        <v>1</v>
      </c>
      <c r="H30" s="111">
        <v>185220</v>
      </c>
      <c r="I30" s="111">
        <v>123480</v>
      </c>
      <c r="J30" s="111">
        <v>33.33</v>
      </c>
      <c r="K30" s="111">
        <v>0.9</v>
      </c>
      <c r="L30" s="111">
        <v>0.1</v>
      </c>
      <c r="M30" s="111">
        <v>0.13</v>
      </c>
      <c r="N30" s="111">
        <v>1</v>
      </c>
      <c r="O30" s="111">
        <v>1</v>
      </c>
      <c r="P30" s="111">
        <v>0.9</v>
      </c>
      <c r="Q30" s="112">
        <v>0.1</v>
      </c>
      <c r="R30" s="111">
        <f t="shared" si="0"/>
        <v>334.06425</v>
      </c>
    </row>
    <row r="31" spans="1:18" ht="24">
      <c r="A31" s="110">
        <v>26</v>
      </c>
      <c r="B31" s="115" t="s">
        <v>274</v>
      </c>
      <c r="C31" s="115" t="s">
        <v>275</v>
      </c>
      <c r="D31" s="115">
        <v>42</v>
      </c>
      <c r="E31" s="115" t="s">
        <v>227</v>
      </c>
      <c r="F31" s="115">
        <v>1994</v>
      </c>
      <c r="G31" s="116">
        <v>1</v>
      </c>
      <c r="H31" s="117">
        <v>84292</v>
      </c>
      <c r="I31" s="111">
        <v>0</v>
      </c>
      <c r="J31" s="117">
        <v>100</v>
      </c>
      <c r="K31" s="117">
        <v>0.7</v>
      </c>
      <c r="L31" s="111">
        <v>0.1</v>
      </c>
      <c r="M31" s="111">
        <v>0.13</v>
      </c>
      <c r="N31" s="111">
        <v>1</v>
      </c>
      <c r="O31" s="111">
        <v>1</v>
      </c>
      <c r="P31" s="111">
        <v>0.9</v>
      </c>
      <c r="Q31" s="112">
        <v>0.1</v>
      </c>
      <c r="R31" s="111">
        <f t="shared" si="0"/>
        <v>77.3955</v>
      </c>
    </row>
    <row r="32" spans="1:18" ht="24">
      <c r="A32" s="110">
        <v>27</v>
      </c>
      <c r="B32" s="110" t="s">
        <v>276</v>
      </c>
      <c r="C32" s="110" t="s">
        <v>10</v>
      </c>
      <c r="D32" s="110">
        <v>114.9</v>
      </c>
      <c r="E32" s="110" t="s">
        <v>227</v>
      </c>
      <c r="F32" s="110">
        <v>1975</v>
      </c>
      <c r="G32" s="110">
        <v>1</v>
      </c>
      <c r="H32" s="111">
        <v>245251.53</v>
      </c>
      <c r="I32" s="111">
        <v>97660.45</v>
      </c>
      <c r="J32" s="111">
        <v>60.18</v>
      </c>
      <c r="K32" s="111">
        <v>0.8</v>
      </c>
      <c r="L32" s="111">
        <v>0.1</v>
      </c>
      <c r="M32" s="111">
        <v>0.1</v>
      </c>
      <c r="N32" s="111">
        <v>1</v>
      </c>
      <c r="O32" s="111">
        <v>1</v>
      </c>
      <c r="P32" s="111">
        <v>0.9</v>
      </c>
      <c r="Q32" s="112">
        <v>0.1</v>
      </c>
      <c r="R32" s="111">
        <f t="shared" si="0"/>
        <v>186.13800000000003</v>
      </c>
    </row>
    <row r="33" spans="1:18" ht="24.75" thickBot="1">
      <c r="A33" s="118">
        <v>28</v>
      </c>
      <c r="B33" s="118" t="s">
        <v>277</v>
      </c>
      <c r="C33" s="118" t="s">
        <v>278</v>
      </c>
      <c r="D33" s="118">
        <v>70.6</v>
      </c>
      <c r="E33" s="118" t="s">
        <v>279</v>
      </c>
      <c r="F33" s="119" t="s">
        <v>280</v>
      </c>
      <c r="G33" s="118">
        <v>1</v>
      </c>
      <c r="H33" s="118">
        <v>137119</v>
      </c>
      <c r="I33" s="118">
        <v>119883.88</v>
      </c>
      <c r="J33" s="118">
        <f>SUM(100-(I33*100/H33))</f>
        <v>12.569461562584323</v>
      </c>
      <c r="K33" s="111">
        <v>0.9</v>
      </c>
      <c r="L33" s="111">
        <v>0.1</v>
      </c>
      <c r="M33" s="111">
        <v>0.15</v>
      </c>
      <c r="N33" s="111">
        <v>1</v>
      </c>
      <c r="O33" s="111">
        <v>1</v>
      </c>
      <c r="P33" s="111">
        <v>0.9</v>
      </c>
      <c r="Q33" s="112">
        <v>0.1</v>
      </c>
      <c r="R33" s="111">
        <f>SUM(27000*D33*K33*L33*M33*N33*O33*P33*Q33/12)</f>
        <v>193.00275000000002</v>
      </c>
    </row>
    <row r="34" spans="1:18" ht="13.5" thickBot="1">
      <c r="A34" s="120" t="s">
        <v>22</v>
      </c>
      <c r="B34" s="121" t="s">
        <v>68</v>
      </c>
      <c r="C34" s="122" t="s">
        <v>22</v>
      </c>
      <c r="D34" s="123">
        <f>SUM(D6:D32)</f>
        <v>6263.999999999999</v>
      </c>
      <c r="E34" s="123" t="s">
        <v>22</v>
      </c>
      <c r="F34" s="123" t="s">
        <v>22</v>
      </c>
      <c r="G34" s="123">
        <f>SUM(G6:G32)</f>
        <v>27</v>
      </c>
      <c r="H34" s="124">
        <f>SUM(H6:H33)</f>
        <v>56825452.4</v>
      </c>
      <c r="I34" s="124">
        <f>SUM(I6:I33)</f>
        <v>24544320.180000003</v>
      </c>
      <c r="J34" s="124"/>
      <c r="K34" s="125"/>
      <c r="L34" s="125"/>
      <c r="M34" s="125"/>
      <c r="N34" s="125"/>
      <c r="O34" s="125"/>
      <c r="P34" s="125"/>
      <c r="Q34" s="168"/>
      <c r="R34" s="143">
        <f>SUM(R6:R33)</f>
        <v>13464.421425</v>
      </c>
    </row>
    <row r="35" spans="1:18" ht="24">
      <c r="A35" s="126"/>
      <c r="B35" s="194" t="s">
        <v>281</v>
      </c>
      <c r="C35" s="195"/>
      <c r="D35" s="127" t="s">
        <v>282</v>
      </c>
      <c r="E35" s="127" t="s">
        <v>283</v>
      </c>
      <c r="F35" s="127"/>
      <c r="G35" s="127"/>
      <c r="H35" s="128"/>
      <c r="I35" s="129"/>
      <c r="J35" s="129"/>
      <c r="K35" s="129"/>
      <c r="L35" s="129"/>
      <c r="M35" s="129"/>
      <c r="N35" s="129"/>
      <c r="O35" s="129"/>
      <c r="P35" s="129"/>
      <c r="Q35" s="129"/>
      <c r="R35" s="130"/>
    </row>
    <row r="36" spans="1:18" ht="12.75">
      <c r="A36" s="110">
        <v>1</v>
      </c>
      <c r="B36" s="110" t="s">
        <v>284</v>
      </c>
      <c r="C36" s="110" t="s">
        <v>285</v>
      </c>
      <c r="D36" s="131" t="s">
        <v>286</v>
      </c>
      <c r="E36" s="131" t="s">
        <v>287</v>
      </c>
      <c r="F36" s="110">
        <v>1983</v>
      </c>
      <c r="G36" s="110">
        <v>1</v>
      </c>
      <c r="H36" s="111">
        <v>421236.44</v>
      </c>
      <c r="I36" s="111">
        <v>0</v>
      </c>
      <c r="J36" s="117">
        <v>100</v>
      </c>
      <c r="K36" s="111"/>
      <c r="L36" s="111"/>
      <c r="M36" s="111">
        <v>0.08</v>
      </c>
      <c r="N36" s="111"/>
      <c r="O36" s="111"/>
      <c r="P36" s="111"/>
      <c r="Q36" s="111">
        <v>0.1</v>
      </c>
      <c r="R36" s="111">
        <f>SUM(H36*10%*M36*Q36/12)</f>
        <v>28.082429333333337</v>
      </c>
    </row>
    <row r="37" spans="1:18" ht="12.75">
      <c r="A37" s="110">
        <v>2</v>
      </c>
      <c r="B37" s="110" t="s">
        <v>288</v>
      </c>
      <c r="C37" s="110" t="s">
        <v>289</v>
      </c>
      <c r="D37" s="131" t="s">
        <v>286</v>
      </c>
      <c r="E37" s="131" t="s">
        <v>290</v>
      </c>
      <c r="F37" s="110">
        <v>1970</v>
      </c>
      <c r="G37" s="110">
        <v>1</v>
      </c>
      <c r="H37" s="111">
        <v>73737.42</v>
      </c>
      <c r="I37" s="111">
        <v>0</v>
      </c>
      <c r="J37" s="117">
        <v>100</v>
      </c>
      <c r="K37" s="111"/>
      <c r="L37" s="111"/>
      <c r="M37" s="111">
        <v>0.06</v>
      </c>
      <c r="N37" s="111"/>
      <c r="O37" s="111"/>
      <c r="P37" s="111"/>
      <c r="Q37" s="111">
        <v>0.1</v>
      </c>
      <c r="R37" s="111">
        <f aca="true" t="shared" si="1" ref="R37:R53">SUM(H37*10%*M37*Q37/12)</f>
        <v>3.686871</v>
      </c>
    </row>
    <row r="38" spans="1:18" ht="12.75">
      <c r="A38" s="110">
        <v>3</v>
      </c>
      <c r="B38" s="110" t="s">
        <v>288</v>
      </c>
      <c r="C38" s="110" t="s">
        <v>291</v>
      </c>
      <c r="D38" s="131" t="s">
        <v>286</v>
      </c>
      <c r="E38" s="131" t="s">
        <v>292</v>
      </c>
      <c r="F38" s="110">
        <v>1970</v>
      </c>
      <c r="G38" s="110">
        <v>1</v>
      </c>
      <c r="H38" s="111">
        <v>1463833.9</v>
      </c>
      <c r="I38" s="111">
        <v>0</v>
      </c>
      <c r="J38" s="117">
        <v>100</v>
      </c>
      <c r="K38" s="111"/>
      <c r="L38" s="111"/>
      <c r="M38" s="111">
        <v>0.06</v>
      </c>
      <c r="N38" s="111"/>
      <c r="O38" s="111"/>
      <c r="P38" s="111"/>
      <c r="Q38" s="111">
        <v>0.1</v>
      </c>
      <c r="R38" s="111">
        <f t="shared" si="1"/>
        <v>73.191695</v>
      </c>
    </row>
    <row r="39" spans="1:18" ht="12.75">
      <c r="A39" s="110">
        <v>4</v>
      </c>
      <c r="B39" s="110" t="s">
        <v>293</v>
      </c>
      <c r="C39" s="110" t="s">
        <v>294</v>
      </c>
      <c r="D39" s="131" t="s">
        <v>286</v>
      </c>
      <c r="E39" s="131" t="s">
        <v>295</v>
      </c>
      <c r="F39" s="110">
        <v>1998</v>
      </c>
      <c r="G39" s="110">
        <v>1</v>
      </c>
      <c r="H39" s="111">
        <v>47302.52</v>
      </c>
      <c r="I39" s="111">
        <v>0</v>
      </c>
      <c r="J39" s="117">
        <v>100</v>
      </c>
      <c r="K39" s="111"/>
      <c r="L39" s="111"/>
      <c r="M39" s="111">
        <v>0.06</v>
      </c>
      <c r="N39" s="111"/>
      <c r="O39" s="111"/>
      <c r="P39" s="111"/>
      <c r="Q39" s="111">
        <v>0.1</v>
      </c>
      <c r="R39" s="111">
        <f t="shared" si="1"/>
        <v>2.365126</v>
      </c>
    </row>
    <row r="40" spans="1:18" ht="12.75">
      <c r="A40" s="110">
        <v>5</v>
      </c>
      <c r="B40" s="110" t="s">
        <v>284</v>
      </c>
      <c r="C40" s="110" t="s">
        <v>296</v>
      </c>
      <c r="D40" s="131" t="s">
        <v>286</v>
      </c>
      <c r="E40" s="131" t="s">
        <v>297</v>
      </c>
      <c r="F40" s="110">
        <v>2001</v>
      </c>
      <c r="G40" s="110">
        <v>1</v>
      </c>
      <c r="H40" s="111">
        <v>100</v>
      </c>
      <c r="I40" s="111">
        <v>0</v>
      </c>
      <c r="J40" s="117">
        <v>100</v>
      </c>
      <c r="K40" s="111"/>
      <c r="L40" s="111"/>
      <c r="M40" s="111">
        <v>0.08</v>
      </c>
      <c r="N40" s="111"/>
      <c r="O40" s="111"/>
      <c r="P40" s="111"/>
      <c r="Q40" s="111">
        <v>0.1</v>
      </c>
      <c r="R40" s="111">
        <f t="shared" si="1"/>
        <v>0.006666666666666668</v>
      </c>
    </row>
    <row r="41" spans="1:18" ht="12.75">
      <c r="A41" s="110">
        <v>6</v>
      </c>
      <c r="B41" s="110" t="s">
        <v>298</v>
      </c>
      <c r="C41" s="110" t="s">
        <v>299</v>
      </c>
      <c r="D41" s="131" t="s">
        <v>286</v>
      </c>
      <c r="E41" s="131" t="s">
        <v>300</v>
      </c>
      <c r="F41" s="110">
        <v>1998</v>
      </c>
      <c r="G41" s="110">
        <v>1</v>
      </c>
      <c r="H41" s="111">
        <v>826135.91</v>
      </c>
      <c r="I41" s="111">
        <v>0</v>
      </c>
      <c r="J41" s="117">
        <v>100</v>
      </c>
      <c r="K41" s="111"/>
      <c r="L41" s="111"/>
      <c r="M41" s="111">
        <v>0.08</v>
      </c>
      <c r="N41" s="111"/>
      <c r="O41" s="111"/>
      <c r="P41" s="111"/>
      <c r="Q41" s="111">
        <v>0.1</v>
      </c>
      <c r="R41" s="111">
        <f t="shared" si="1"/>
        <v>55.075727333333354</v>
      </c>
    </row>
    <row r="42" spans="1:18" ht="12.75">
      <c r="A42" s="110">
        <v>7</v>
      </c>
      <c r="B42" s="110" t="s">
        <v>301</v>
      </c>
      <c r="C42" s="110" t="s">
        <v>302</v>
      </c>
      <c r="D42" s="131" t="s">
        <v>286</v>
      </c>
      <c r="E42" s="131" t="s">
        <v>303</v>
      </c>
      <c r="F42" s="110">
        <v>1990</v>
      </c>
      <c r="G42" s="110">
        <v>1</v>
      </c>
      <c r="H42" s="111">
        <v>598945.21</v>
      </c>
      <c r="I42" s="111">
        <v>0</v>
      </c>
      <c r="J42" s="117">
        <v>100</v>
      </c>
      <c r="K42" s="111"/>
      <c r="L42" s="111"/>
      <c r="M42" s="111">
        <v>0.08</v>
      </c>
      <c r="N42" s="111"/>
      <c r="O42" s="111"/>
      <c r="P42" s="111"/>
      <c r="Q42" s="111">
        <v>0.1</v>
      </c>
      <c r="R42" s="111">
        <f t="shared" si="1"/>
        <v>39.92968066666666</v>
      </c>
    </row>
    <row r="43" spans="1:18" ht="12.75">
      <c r="A43" s="110">
        <v>8</v>
      </c>
      <c r="B43" s="110" t="s">
        <v>301</v>
      </c>
      <c r="C43" s="110" t="s">
        <v>304</v>
      </c>
      <c r="D43" s="131" t="s">
        <v>286</v>
      </c>
      <c r="E43" s="131" t="s">
        <v>305</v>
      </c>
      <c r="F43" s="110">
        <v>1993</v>
      </c>
      <c r="G43" s="110">
        <v>1</v>
      </c>
      <c r="H43" s="111">
        <v>321531.28</v>
      </c>
      <c r="I43" s="111">
        <v>0</v>
      </c>
      <c r="J43" s="117">
        <v>100</v>
      </c>
      <c r="K43" s="111"/>
      <c r="L43" s="111"/>
      <c r="M43" s="111">
        <v>0.08</v>
      </c>
      <c r="N43" s="111"/>
      <c r="O43" s="111"/>
      <c r="P43" s="111"/>
      <c r="Q43" s="111">
        <v>0.1</v>
      </c>
      <c r="R43" s="111">
        <f t="shared" si="1"/>
        <v>21.435418666666667</v>
      </c>
    </row>
    <row r="44" spans="1:18" ht="12.75">
      <c r="A44" s="110">
        <v>9</v>
      </c>
      <c r="B44" s="110" t="s">
        <v>301</v>
      </c>
      <c r="C44" s="110" t="s">
        <v>306</v>
      </c>
      <c r="D44" s="131" t="s">
        <v>286</v>
      </c>
      <c r="E44" s="131" t="s">
        <v>307</v>
      </c>
      <c r="F44" s="110">
        <v>1998</v>
      </c>
      <c r="G44" s="110">
        <v>1</v>
      </c>
      <c r="H44" s="111">
        <v>322942.41</v>
      </c>
      <c r="I44" s="111">
        <v>0</v>
      </c>
      <c r="J44" s="117">
        <v>100</v>
      </c>
      <c r="K44" s="111"/>
      <c r="L44" s="111"/>
      <c r="M44" s="111">
        <v>0.08</v>
      </c>
      <c r="N44" s="111"/>
      <c r="O44" s="111"/>
      <c r="P44" s="111"/>
      <c r="Q44" s="111">
        <v>0.1</v>
      </c>
      <c r="R44" s="111">
        <f t="shared" si="1"/>
        <v>21.529494</v>
      </c>
    </row>
    <row r="45" spans="1:18" ht="12.75">
      <c r="A45" s="110">
        <v>10</v>
      </c>
      <c r="B45" s="110" t="s">
        <v>308</v>
      </c>
      <c r="C45" s="110" t="s">
        <v>309</v>
      </c>
      <c r="D45" s="131" t="s">
        <v>286</v>
      </c>
      <c r="E45" s="131" t="s">
        <v>310</v>
      </c>
      <c r="F45" s="110">
        <v>1968</v>
      </c>
      <c r="G45" s="110">
        <v>1</v>
      </c>
      <c r="H45" s="111">
        <v>327490.43</v>
      </c>
      <c r="I45" s="111">
        <v>0</v>
      </c>
      <c r="J45" s="117">
        <v>100</v>
      </c>
      <c r="K45" s="111"/>
      <c r="L45" s="111"/>
      <c r="M45" s="111">
        <v>0.08</v>
      </c>
      <c r="N45" s="111"/>
      <c r="O45" s="111"/>
      <c r="P45" s="111"/>
      <c r="Q45" s="111">
        <v>0.1</v>
      </c>
      <c r="R45" s="111">
        <f t="shared" si="1"/>
        <v>21.832695333333334</v>
      </c>
    </row>
    <row r="46" spans="1:18" ht="12.75">
      <c r="A46" s="110">
        <v>11</v>
      </c>
      <c r="B46" s="110" t="s">
        <v>301</v>
      </c>
      <c r="C46" s="110" t="s">
        <v>311</v>
      </c>
      <c r="D46" s="131" t="s">
        <v>286</v>
      </c>
      <c r="E46" s="131" t="s">
        <v>312</v>
      </c>
      <c r="F46" s="110">
        <v>1968</v>
      </c>
      <c r="G46" s="110">
        <v>1</v>
      </c>
      <c r="H46" s="111">
        <v>1085475.5</v>
      </c>
      <c r="I46" s="111">
        <v>0</v>
      </c>
      <c r="J46" s="117">
        <v>100</v>
      </c>
      <c r="K46" s="111"/>
      <c r="L46" s="111"/>
      <c r="M46" s="111">
        <v>0.08</v>
      </c>
      <c r="N46" s="111"/>
      <c r="O46" s="111"/>
      <c r="P46" s="111"/>
      <c r="Q46" s="111">
        <v>0.1</v>
      </c>
      <c r="R46" s="111">
        <f t="shared" si="1"/>
        <v>72.36503333333333</v>
      </c>
    </row>
    <row r="47" spans="1:18" ht="12.75">
      <c r="A47" s="110">
        <v>12</v>
      </c>
      <c r="B47" s="110" t="s">
        <v>301</v>
      </c>
      <c r="C47" s="110" t="s">
        <v>313</v>
      </c>
      <c r="D47" s="131" t="s">
        <v>286</v>
      </c>
      <c r="E47" s="131" t="s">
        <v>314</v>
      </c>
      <c r="F47" s="110">
        <v>1980</v>
      </c>
      <c r="G47" s="110">
        <v>1</v>
      </c>
      <c r="H47" s="111">
        <v>115513.21</v>
      </c>
      <c r="I47" s="111">
        <v>0</v>
      </c>
      <c r="J47" s="117">
        <v>100</v>
      </c>
      <c r="K47" s="111"/>
      <c r="L47" s="111"/>
      <c r="M47" s="111">
        <v>0.08</v>
      </c>
      <c r="N47" s="111"/>
      <c r="O47" s="111"/>
      <c r="P47" s="111"/>
      <c r="Q47" s="111">
        <v>0.1</v>
      </c>
      <c r="R47" s="111">
        <f t="shared" si="1"/>
        <v>7.700880666666667</v>
      </c>
    </row>
    <row r="48" spans="1:18" ht="12.75">
      <c r="A48" s="110">
        <v>13</v>
      </c>
      <c r="B48" s="110" t="s">
        <v>315</v>
      </c>
      <c r="C48" s="110" t="s">
        <v>316</v>
      </c>
      <c r="D48" s="131" t="s">
        <v>286</v>
      </c>
      <c r="E48" s="131" t="s">
        <v>317</v>
      </c>
      <c r="F48" s="110">
        <v>1964</v>
      </c>
      <c r="G48" s="110">
        <v>1</v>
      </c>
      <c r="H48" s="111">
        <v>1867575.13</v>
      </c>
      <c r="I48" s="111">
        <v>0</v>
      </c>
      <c r="J48" s="117">
        <v>100</v>
      </c>
      <c r="K48" s="111"/>
      <c r="L48" s="111"/>
      <c r="M48" s="111">
        <v>0.08</v>
      </c>
      <c r="N48" s="111"/>
      <c r="O48" s="111"/>
      <c r="P48" s="111"/>
      <c r="Q48" s="111">
        <v>0.1</v>
      </c>
      <c r="R48" s="111">
        <f t="shared" si="1"/>
        <v>124.50500866666668</v>
      </c>
    </row>
    <row r="49" spans="1:18" ht="12.75">
      <c r="A49" s="110">
        <v>14</v>
      </c>
      <c r="B49" s="110" t="s">
        <v>315</v>
      </c>
      <c r="C49" s="110" t="s">
        <v>318</v>
      </c>
      <c r="D49" s="131" t="s">
        <v>286</v>
      </c>
      <c r="E49" s="131" t="s">
        <v>319</v>
      </c>
      <c r="F49" s="110">
        <v>1964</v>
      </c>
      <c r="G49" s="110">
        <v>1</v>
      </c>
      <c r="H49" s="111">
        <v>1132254.89</v>
      </c>
      <c r="I49" s="111">
        <v>0</v>
      </c>
      <c r="J49" s="117">
        <v>100</v>
      </c>
      <c r="K49" s="111"/>
      <c r="L49" s="111"/>
      <c r="M49" s="111">
        <v>0.08</v>
      </c>
      <c r="N49" s="111"/>
      <c r="O49" s="111"/>
      <c r="P49" s="111"/>
      <c r="Q49" s="111">
        <v>0.1</v>
      </c>
      <c r="R49" s="111">
        <f t="shared" si="1"/>
        <v>75.48365933333334</v>
      </c>
    </row>
    <row r="50" spans="1:18" ht="12.75">
      <c r="A50" s="110">
        <v>15</v>
      </c>
      <c r="B50" s="110" t="s">
        <v>315</v>
      </c>
      <c r="C50" s="110" t="s">
        <v>320</v>
      </c>
      <c r="D50" s="131" t="s">
        <v>286</v>
      </c>
      <c r="E50" s="131" t="s">
        <v>321</v>
      </c>
      <c r="F50" s="110">
        <v>1964</v>
      </c>
      <c r="G50" s="110">
        <v>1</v>
      </c>
      <c r="H50" s="111">
        <v>1001302.34</v>
      </c>
      <c r="I50" s="111">
        <v>0</v>
      </c>
      <c r="J50" s="117">
        <v>100</v>
      </c>
      <c r="K50" s="111"/>
      <c r="L50" s="111"/>
      <c r="M50" s="111">
        <v>0.08</v>
      </c>
      <c r="N50" s="111"/>
      <c r="O50" s="111"/>
      <c r="P50" s="111"/>
      <c r="Q50" s="111">
        <v>0.1</v>
      </c>
      <c r="R50" s="111">
        <f t="shared" si="1"/>
        <v>66.75348933333333</v>
      </c>
    </row>
    <row r="51" spans="1:18" ht="12.75">
      <c r="A51" s="110">
        <v>16</v>
      </c>
      <c r="B51" s="110" t="s">
        <v>322</v>
      </c>
      <c r="C51" s="110" t="s">
        <v>323</v>
      </c>
      <c r="D51" s="131" t="s">
        <v>286</v>
      </c>
      <c r="E51" s="131" t="s">
        <v>324</v>
      </c>
      <c r="F51" s="110">
        <v>1998</v>
      </c>
      <c r="G51" s="110">
        <v>1</v>
      </c>
      <c r="H51" s="111">
        <v>25871830.81</v>
      </c>
      <c r="I51" s="111">
        <v>0</v>
      </c>
      <c r="J51" s="117">
        <v>100</v>
      </c>
      <c r="K51" s="111"/>
      <c r="L51" s="111"/>
      <c r="M51" s="111">
        <v>0.08</v>
      </c>
      <c r="N51" s="111"/>
      <c r="O51" s="111"/>
      <c r="P51" s="111"/>
      <c r="Q51" s="111">
        <v>0.1</v>
      </c>
      <c r="R51" s="111">
        <f>SUM(H51*0.1*M51*Q51/12)</f>
        <v>1724.7887206666671</v>
      </c>
    </row>
    <row r="52" spans="1:18" ht="12.75">
      <c r="A52" s="110">
        <v>17</v>
      </c>
      <c r="B52" s="110" t="s">
        <v>325</v>
      </c>
      <c r="C52" s="110"/>
      <c r="D52" s="131" t="s">
        <v>286</v>
      </c>
      <c r="E52" s="131" t="s">
        <v>326</v>
      </c>
      <c r="F52" s="110">
        <v>1964</v>
      </c>
      <c r="G52" s="110">
        <v>1</v>
      </c>
      <c r="H52" s="111">
        <v>3268.17</v>
      </c>
      <c r="I52" s="111">
        <v>0</v>
      </c>
      <c r="J52" s="117">
        <v>100</v>
      </c>
      <c r="K52" s="111"/>
      <c r="L52" s="111"/>
      <c r="M52" s="111">
        <v>0.08</v>
      </c>
      <c r="N52" s="111"/>
      <c r="O52" s="111"/>
      <c r="P52" s="111"/>
      <c r="Q52" s="111">
        <v>0.1</v>
      </c>
      <c r="R52" s="111">
        <f t="shared" si="1"/>
        <v>0.21787800000000002</v>
      </c>
    </row>
    <row r="53" spans="1:18" ht="15" customHeight="1">
      <c r="A53" s="110">
        <v>18</v>
      </c>
      <c r="B53" s="110" t="s">
        <v>327</v>
      </c>
      <c r="C53" s="110"/>
      <c r="D53" s="131" t="s">
        <v>286</v>
      </c>
      <c r="E53" s="131" t="s">
        <v>328</v>
      </c>
      <c r="F53" s="110">
        <v>1990</v>
      </c>
      <c r="G53" s="110">
        <v>1</v>
      </c>
      <c r="H53" s="111">
        <v>49734.83</v>
      </c>
      <c r="I53" s="111">
        <v>0</v>
      </c>
      <c r="J53" s="117">
        <v>100</v>
      </c>
      <c r="K53" s="111"/>
      <c r="L53" s="111"/>
      <c r="M53" s="111">
        <v>0.08</v>
      </c>
      <c r="N53" s="111"/>
      <c r="O53" s="111"/>
      <c r="P53" s="111"/>
      <c r="Q53" s="111">
        <v>0.1</v>
      </c>
      <c r="R53" s="111">
        <f t="shared" si="1"/>
        <v>3.315655333333334</v>
      </c>
    </row>
    <row r="54" spans="1:18" ht="24">
      <c r="A54" s="110">
        <v>19</v>
      </c>
      <c r="B54" s="110" t="s">
        <v>329</v>
      </c>
      <c r="C54" s="110" t="s">
        <v>330</v>
      </c>
      <c r="D54" s="131" t="s">
        <v>286</v>
      </c>
      <c r="E54" s="131" t="s">
        <v>331</v>
      </c>
      <c r="F54" s="110">
        <v>2001</v>
      </c>
      <c r="G54" s="110">
        <v>1</v>
      </c>
      <c r="H54" s="111">
        <v>5674184.94</v>
      </c>
      <c r="I54" s="111">
        <v>3142374.77</v>
      </c>
      <c r="J54" s="111">
        <f aca="true" t="shared" si="2" ref="J54:J70">SUM(100-(I54*100/H54))</f>
        <v>44.61980349198841</v>
      </c>
      <c r="K54" s="111"/>
      <c r="L54" s="111"/>
      <c r="M54" s="111">
        <v>0.08</v>
      </c>
      <c r="N54" s="111"/>
      <c r="O54" s="111"/>
      <c r="P54" s="111"/>
      <c r="Q54" s="111">
        <v>0.1</v>
      </c>
      <c r="R54" s="111">
        <f aca="true" t="shared" si="3" ref="R54:R68">SUM(I54*M54*Q54/12)</f>
        <v>2094.9165133333336</v>
      </c>
    </row>
    <row r="55" spans="1:18" ht="23.25" customHeight="1">
      <c r="A55" s="110">
        <v>20</v>
      </c>
      <c r="B55" s="110" t="s">
        <v>325</v>
      </c>
      <c r="C55" s="110" t="s">
        <v>332</v>
      </c>
      <c r="D55" s="131" t="s">
        <v>286</v>
      </c>
      <c r="E55" s="131" t="s">
        <v>333</v>
      </c>
      <c r="F55" s="110">
        <v>2004</v>
      </c>
      <c r="G55" s="110">
        <v>1</v>
      </c>
      <c r="H55" s="111">
        <v>575664.6</v>
      </c>
      <c r="I55" s="111">
        <v>215874</v>
      </c>
      <c r="J55" s="111">
        <f t="shared" si="2"/>
        <v>62.50003908525902</v>
      </c>
      <c r="K55" s="111"/>
      <c r="L55" s="111"/>
      <c r="M55" s="111">
        <v>0.08</v>
      </c>
      <c r="N55" s="111"/>
      <c r="O55" s="111"/>
      <c r="P55" s="111"/>
      <c r="Q55" s="111">
        <v>0.1</v>
      </c>
      <c r="R55" s="111">
        <f t="shared" si="3"/>
        <v>143.91600000000003</v>
      </c>
    </row>
    <row r="56" spans="1:18" ht="23.25" customHeight="1">
      <c r="A56" s="110">
        <v>21</v>
      </c>
      <c r="B56" s="110" t="s">
        <v>325</v>
      </c>
      <c r="C56" s="110" t="s">
        <v>334</v>
      </c>
      <c r="D56" s="131" t="s">
        <v>286</v>
      </c>
      <c r="E56" s="131" t="s">
        <v>335</v>
      </c>
      <c r="F56" s="110">
        <v>2004</v>
      </c>
      <c r="G56" s="110">
        <v>1</v>
      </c>
      <c r="H56" s="111">
        <v>208192.26</v>
      </c>
      <c r="I56" s="111">
        <v>77479.23</v>
      </c>
      <c r="J56" s="111">
        <f t="shared" si="2"/>
        <v>62.78476923205503</v>
      </c>
      <c r="K56" s="111"/>
      <c r="L56" s="111"/>
      <c r="M56" s="111">
        <v>0.08</v>
      </c>
      <c r="N56" s="111"/>
      <c r="O56" s="111"/>
      <c r="P56" s="111"/>
      <c r="Q56" s="111">
        <v>0.1</v>
      </c>
      <c r="R56" s="111">
        <f t="shared" si="3"/>
        <v>51.65282</v>
      </c>
    </row>
    <row r="57" spans="1:18" ht="23.25" customHeight="1">
      <c r="A57" s="110">
        <v>22</v>
      </c>
      <c r="B57" s="110" t="s">
        <v>325</v>
      </c>
      <c r="C57" s="110" t="s">
        <v>336</v>
      </c>
      <c r="D57" s="131" t="s">
        <v>286</v>
      </c>
      <c r="E57" s="131" t="s">
        <v>337</v>
      </c>
      <c r="F57" s="110">
        <v>2004</v>
      </c>
      <c r="G57" s="110">
        <v>1</v>
      </c>
      <c r="H57" s="111">
        <v>66421.23</v>
      </c>
      <c r="I57" s="111">
        <v>24720.11</v>
      </c>
      <c r="J57" s="111">
        <f t="shared" si="2"/>
        <v>62.782818083916844</v>
      </c>
      <c r="K57" s="111"/>
      <c r="L57" s="111"/>
      <c r="M57" s="111">
        <v>0.08</v>
      </c>
      <c r="N57" s="111"/>
      <c r="O57" s="111"/>
      <c r="P57" s="111"/>
      <c r="Q57" s="111">
        <v>0.1</v>
      </c>
      <c r="R57" s="111">
        <f t="shared" si="3"/>
        <v>16.480073333333337</v>
      </c>
    </row>
    <row r="58" spans="1:18" ht="23.25" customHeight="1">
      <c r="A58" s="110">
        <v>23</v>
      </c>
      <c r="B58" s="110" t="s">
        <v>325</v>
      </c>
      <c r="C58" s="110" t="s">
        <v>338</v>
      </c>
      <c r="D58" s="131" t="s">
        <v>286</v>
      </c>
      <c r="E58" s="131" t="s">
        <v>339</v>
      </c>
      <c r="F58" s="110">
        <v>2004</v>
      </c>
      <c r="G58" s="110">
        <v>1</v>
      </c>
      <c r="H58" s="111">
        <v>163432.56</v>
      </c>
      <c r="I58" s="111">
        <v>61420.11</v>
      </c>
      <c r="J58" s="111">
        <f t="shared" si="2"/>
        <v>62.41868205454286</v>
      </c>
      <c r="K58" s="111"/>
      <c r="L58" s="111"/>
      <c r="M58" s="111">
        <v>0.08</v>
      </c>
      <c r="N58" s="111"/>
      <c r="O58" s="111"/>
      <c r="P58" s="111"/>
      <c r="Q58" s="111">
        <v>0.1</v>
      </c>
      <c r="R58" s="111">
        <f t="shared" si="3"/>
        <v>40.94674</v>
      </c>
    </row>
    <row r="59" spans="1:18" ht="24">
      <c r="A59" s="110">
        <v>24</v>
      </c>
      <c r="B59" s="110" t="s">
        <v>301</v>
      </c>
      <c r="C59" s="110" t="s">
        <v>340</v>
      </c>
      <c r="D59" s="131" t="s">
        <v>286</v>
      </c>
      <c r="E59" s="131" t="s">
        <v>341</v>
      </c>
      <c r="F59" s="110">
        <v>1978</v>
      </c>
      <c r="G59" s="114">
        <v>548</v>
      </c>
      <c r="H59" s="111">
        <v>794960</v>
      </c>
      <c r="I59" s="111">
        <v>0</v>
      </c>
      <c r="J59" s="111">
        <f t="shared" si="2"/>
        <v>100</v>
      </c>
      <c r="K59" s="111"/>
      <c r="L59" s="111"/>
      <c r="M59" s="111">
        <v>0.08</v>
      </c>
      <c r="N59" s="111"/>
      <c r="O59" s="111"/>
      <c r="P59" s="111"/>
      <c r="Q59" s="111">
        <v>0.1</v>
      </c>
      <c r="R59" s="111">
        <f>SUM(H59*0.1*M59*Q59/12)</f>
        <v>52.99733333333334</v>
      </c>
    </row>
    <row r="60" spans="1:18" ht="72">
      <c r="A60" s="115">
        <v>25</v>
      </c>
      <c r="B60" s="115" t="s">
        <v>342</v>
      </c>
      <c r="C60" s="115" t="s">
        <v>343</v>
      </c>
      <c r="D60" s="131" t="s">
        <v>286</v>
      </c>
      <c r="E60" s="132" t="s">
        <v>344</v>
      </c>
      <c r="F60" s="115">
        <v>2002</v>
      </c>
      <c r="G60" s="115">
        <v>70.8</v>
      </c>
      <c r="H60" s="117">
        <v>149186</v>
      </c>
      <c r="I60" s="117">
        <v>30312.53</v>
      </c>
      <c r="J60" s="111">
        <f t="shared" si="2"/>
        <v>79.68138431220088</v>
      </c>
      <c r="K60" s="117"/>
      <c r="L60" s="117"/>
      <c r="M60" s="111">
        <v>0.08</v>
      </c>
      <c r="N60" s="117"/>
      <c r="O60" s="117"/>
      <c r="P60" s="117"/>
      <c r="Q60" s="111">
        <v>0.1</v>
      </c>
      <c r="R60" s="111">
        <f t="shared" si="3"/>
        <v>20.20835333333333</v>
      </c>
    </row>
    <row r="61" spans="1:18" ht="12.75">
      <c r="A61" s="110">
        <v>26</v>
      </c>
      <c r="B61" s="110" t="s">
        <v>301</v>
      </c>
      <c r="C61" s="110" t="s">
        <v>345</v>
      </c>
      <c r="D61" s="131" t="s">
        <v>286</v>
      </c>
      <c r="E61" s="131" t="s">
        <v>346</v>
      </c>
      <c r="F61" s="114">
        <v>2004</v>
      </c>
      <c r="G61" s="114">
        <v>1</v>
      </c>
      <c r="H61" s="111">
        <v>104569</v>
      </c>
      <c r="I61" s="111">
        <v>43188.33</v>
      </c>
      <c r="J61" s="111">
        <f t="shared" si="2"/>
        <v>58.698725243619045</v>
      </c>
      <c r="K61" s="111"/>
      <c r="L61" s="111"/>
      <c r="M61" s="111">
        <v>0.08</v>
      </c>
      <c r="N61" s="111"/>
      <c r="O61" s="111"/>
      <c r="P61" s="111"/>
      <c r="Q61" s="111">
        <v>0.1</v>
      </c>
      <c r="R61" s="111">
        <f t="shared" si="3"/>
        <v>28.792220000000004</v>
      </c>
    </row>
    <row r="62" spans="1:18" ht="48">
      <c r="A62" s="110">
        <v>27</v>
      </c>
      <c r="B62" s="110" t="s">
        <v>347</v>
      </c>
      <c r="C62" s="110" t="s">
        <v>348</v>
      </c>
      <c r="D62" s="131" t="s">
        <v>286</v>
      </c>
      <c r="E62" s="131" t="s">
        <v>349</v>
      </c>
      <c r="F62" s="114">
        <v>2002</v>
      </c>
      <c r="G62" s="115">
        <v>1</v>
      </c>
      <c r="H62" s="111">
        <v>36427</v>
      </c>
      <c r="I62" s="111">
        <v>7682.24</v>
      </c>
      <c r="J62" s="111">
        <f t="shared" si="2"/>
        <v>78.91058829988745</v>
      </c>
      <c r="K62" s="111"/>
      <c r="L62" s="111"/>
      <c r="M62" s="111">
        <v>0.08</v>
      </c>
      <c r="N62" s="111"/>
      <c r="O62" s="111"/>
      <c r="P62" s="111"/>
      <c r="Q62" s="111">
        <v>0.1</v>
      </c>
      <c r="R62" s="111">
        <f t="shared" si="3"/>
        <v>5.1214933333333335</v>
      </c>
    </row>
    <row r="63" spans="1:18" ht="60">
      <c r="A63" s="110">
        <v>28</v>
      </c>
      <c r="B63" s="110" t="s">
        <v>350</v>
      </c>
      <c r="C63" s="110" t="s">
        <v>351</v>
      </c>
      <c r="D63" s="110"/>
      <c r="E63" s="131" t="s">
        <v>352</v>
      </c>
      <c r="F63" s="114">
        <v>2004</v>
      </c>
      <c r="G63" s="110">
        <v>111</v>
      </c>
      <c r="H63" s="111">
        <v>306315</v>
      </c>
      <c r="I63" s="111">
        <v>126511.89</v>
      </c>
      <c r="J63" s="111">
        <f t="shared" si="2"/>
        <v>58.698761079281134</v>
      </c>
      <c r="K63" s="111"/>
      <c r="L63" s="111"/>
      <c r="M63" s="111">
        <v>0.08</v>
      </c>
      <c r="N63" s="111"/>
      <c r="O63" s="111"/>
      <c r="P63" s="111"/>
      <c r="Q63" s="111">
        <v>0.1</v>
      </c>
      <c r="R63" s="111">
        <f t="shared" si="3"/>
        <v>84.34125999999999</v>
      </c>
    </row>
    <row r="64" spans="1:18" ht="72">
      <c r="A64" s="110">
        <v>29</v>
      </c>
      <c r="B64" s="110" t="s">
        <v>347</v>
      </c>
      <c r="C64" s="110" t="s">
        <v>353</v>
      </c>
      <c r="D64" s="110"/>
      <c r="E64" s="131" t="s">
        <v>352</v>
      </c>
      <c r="F64" s="114">
        <v>2004</v>
      </c>
      <c r="G64" s="110">
        <v>210</v>
      </c>
      <c r="H64" s="111">
        <v>525880</v>
      </c>
      <c r="I64" s="111">
        <v>217195.69</v>
      </c>
      <c r="J64" s="111">
        <f t="shared" si="2"/>
        <v>58.69862135848483</v>
      </c>
      <c r="K64" s="111"/>
      <c r="L64" s="111"/>
      <c r="M64" s="111">
        <v>0.08</v>
      </c>
      <c r="N64" s="111"/>
      <c r="O64" s="111"/>
      <c r="P64" s="111"/>
      <c r="Q64" s="111">
        <v>0.1</v>
      </c>
      <c r="R64" s="111">
        <f t="shared" si="3"/>
        <v>144.79712666666668</v>
      </c>
    </row>
    <row r="65" spans="1:18" ht="24">
      <c r="A65" s="110">
        <v>30</v>
      </c>
      <c r="B65" s="110" t="s">
        <v>354</v>
      </c>
      <c r="C65" s="110" t="s">
        <v>355</v>
      </c>
      <c r="D65" s="133"/>
      <c r="E65" s="131" t="s">
        <v>352</v>
      </c>
      <c r="F65" s="110">
        <v>2005</v>
      </c>
      <c r="G65" s="133">
        <v>208</v>
      </c>
      <c r="H65" s="111">
        <v>124280</v>
      </c>
      <c r="I65" s="111">
        <v>0</v>
      </c>
      <c r="J65" s="111">
        <f t="shared" si="2"/>
        <v>100</v>
      </c>
      <c r="K65" s="111"/>
      <c r="L65" s="111"/>
      <c r="M65" s="111">
        <v>0.06</v>
      </c>
      <c r="N65" s="111"/>
      <c r="O65" s="111"/>
      <c r="P65" s="111"/>
      <c r="Q65" s="111">
        <v>0.1</v>
      </c>
      <c r="R65" s="111">
        <f>SUM(H65*0.1*M65*Q65/12)</f>
        <v>6.2139999999999995</v>
      </c>
    </row>
    <row r="66" spans="1:18" ht="12.75">
      <c r="A66" s="110">
        <v>31</v>
      </c>
      <c r="B66" s="110" t="s">
        <v>356</v>
      </c>
      <c r="C66" s="110" t="s">
        <v>357</v>
      </c>
      <c r="D66" s="133" t="s">
        <v>22</v>
      </c>
      <c r="E66" s="131" t="s">
        <v>22</v>
      </c>
      <c r="F66" s="110">
        <v>1998</v>
      </c>
      <c r="G66" s="110">
        <v>1</v>
      </c>
      <c r="H66" s="111">
        <v>84292</v>
      </c>
      <c r="I66" s="111">
        <v>0</v>
      </c>
      <c r="J66" s="111">
        <f t="shared" si="2"/>
        <v>100</v>
      </c>
      <c r="K66" s="111"/>
      <c r="L66" s="111"/>
      <c r="M66" s="111">
        <v>0.06</v>
      </c>
      <c r="N66" s="111"/>
      <c r="O66" s="111"/>
      <c r="P66" s="111"/>
      <c r="Q66" s="111">
        <v>0.1</v>
      </c>
      <c r="R66" s="111">
        <f>SUM(H66*0.1*M66*Q66/12)</f>
        <v>4.2146</v>
      </c>
    </row>
    <row r="67" spans="1:18" ht="24">
      <c r="A67" s="110">
        <v>32</v>
      </c>
      <c r="B67" s="111" t="s">
        <v>358</v>
      </c>
      <c r="C67" s="111" t="s">
        <v>359</v>
      </c>
      <c r="D67" s="133"/>
      <c r="E67" s="131"/>
      <c r="F67" s="114">
        <v>1978</v>
      </c>
      <c r="G67" s="114">
        <v>1</v>
      </c>
      <c r="H67" s="111">
        <v>891377.64</v>
      </c>
      <c r="I67" s="111">
        <v>0</v>
      </c>
      <c r="J67" s="111">
        <f t="shared" si="2"/>
        <v>100</v>
      </c>
      <c r="K67" s="111"/>
      <c r="L67" s="111"/>
      <c r="M67" s="111">
        <v>0.06</v>
      </c>
      <c r="N67" s="111"/>
      <c r="O67" s="111"/>
      <c r="P67" s="111"/>
      <c r="Q67" s="111">
        <v>0.1</v>
      </c>
      <c r="R67" s="111">
        <f>SUM(H67*0.1*M67*Q67/12)</f>
        <v>44.568882</v>
      </c>
    </row>
    <row r="68" spans="1:18" ht="12.75">
      <c r="A68" s="115">
        <v>33</v>
      </c>
      <c r="B68" s="115" t="s">
        <v>360</v>
      </c>
      <c r="C68" s="115" t="s">
        <v>361</v>
      </c>
      <c r="D68" s="115"/>
      <c r="E68" s="132"/>
      <c r="F68" s="115">
        <v>2004</v>
      </c>
      <c r="G68" s="115">
        <v>1</v>
      </c>
      <c r="H68" s="117">
        <v>474.78</v>
      </c>
      <c r="I68" s="117">
        <v>357.46</v>
      </c>
      <c r="J68" s="117">
        <f t="shared" si="2"/>
        <v>24.71039218164202</v>
      </c>
      <c r="K68" s="117"/>
      <c r="L68" s="117"/>
      <c r="M68" s="117">
        <v>0.06</v>
      </c>
      <c r="N68" s="117"/>
      <c r="O68" s="117"/>
      <c r="P68" s="117"/>
      <c r="Q68" s="117">
        <v>0.1</v>
      </c>
      <c r="R68" s="117">
        <f t="shared" si="3"/>
        <v>0.17872999999999997</v>
      </c>
    </row>
    <row r="69" spans="1:18" ht="48">
      <c r="A69" s="118">
        <v>34</v>
      </c>
      <c r="B69" s="118" t="s">
        <v>362</v>
      </c>
      <c r="C69" s="134" t="s">
        <v>363</v>
      </c>
      <c r="D69" s="118"/>
      <c r="E69" s="135" t="s">
        <v>191</v>
      </c>
      <c r="F69" s="135" t="s">
        <v>364</v>
      </c>
      <c r="G69" s="118">
        <v>1</v>
      </c>
      <c r="H69" s="118">
        <v>360509</v>
      </c>
      <c r="I69" s="118">
        <v>0</v>
      </c>
      <c r="J69" s="118">
        <f t="shared" si="2"/>
        <v>100</v>
      </c>
      <c r="K69" s="111"/>
      <c r="L69" s="111"/>
      <c r="M69" s="111">
        <v>0.08</v>
      </c>
      <c r="N69" s="111"/>
      <c r="O69" s="111"/>
      <c r="P69" s="111"/>
      <c r="Q69" s="117">
        <v>0.1</v>
      </c>
      <c r="R69" s="117">
        <f>SUM(H69*0.1*M69*Q69/12)</f>
        <v>24.033933333333337</v>
      </c>
    </row>
    <row r="70" spans="1:18" ht="78.75">
      <c r="A70" s="118">
        <v>35</v>
      </c>
      <c r="B70" s="118" t="s">
        <v>365</v>
      </c>
      <c r="C70" s="134" t="s">
        <v>366</v>
      </c>
      <c r="D70" s="118"/>
      <c r="E70" s="135" t="s">
        <v>352</v>
      </c>
      <c r="F70" s="135" t="s">
        <v>367</v>
      </c>
      <c r="G70" s="118">
        <v>751.1</v>
      </c>
      <c r="H70" s="118">
        <v>754959</v>
      </c>
      <c r="I70" s="118">
        <v>0</v>
      </c>
      <c r="J70" s="136">
        <f t="shared" si="2"/>
        <v>100</v>
      </c>
      <c r="K70" s="117"/>
      <c r="L70" s="117"/>
      <c r="M70" s="117">
        <v>0.08</v>
      </c>
      <c r="N70" s="117"/>
      <c r="O70" s="117"/>
      <c r="P70" s="117"/>
      <c r="Q70" s="117">
        <v>0.1</v>
      </c>
      <c r="R70" s="117">
        <f>SUM(H70*0.1*M70*Q70/12)</f>
        <v>50.330600000000004</v>
      </c>
    </row>
    <row r="71" spans="1:18" ht="13.5" thickBot="1">
      <c r="A71" s="137" t="s">
        <v>22</v>
      </c>
      <c r="B71" s="138" t="s">
        <v>68</v>
      </c>
      <c r="C71" s="138" t="s">
        <v>22</v>
      </c>
      <c r="D71" s="139" t="s">
        <v>22</v>
      </c>
      <c r="E71" s="140" t="s">
        <v>22</v>
      </c>
      <c r="F71" s="141" t="s">
        <v>22</v>
      </c>
      <c r="G71" s="141" t="s">
        <v>22</v>
      </c>
      <c r="H71" s="142">
        <f>SUM(H36:H70)</f>
        <v>46351335.41</v>
      </c>
      <c r="I71" s="142">
        <f>SUM(I36:I70)</f>
        <v>3947116.36</v>
      </c>
      <c r="J71" s="143"/>
      <c r="K71" s="143"/>
      <c r="L71" s="143"/>
      <c r="M71" s="143"/>
      <c r="N71" s="143"/>
      <c r="O71" s="143"/>
      <c r="P71" s="143"/>
      <c r="Q71" s="143"/>
      <c r="R71" s="143">
        <f>SUM(R36:R70)</f>
        <v>5155.976808000001</v>
      </c>
    </row>
    <row r="72" spans="1:18" ht="12.75">
      <c r="A72" s="126"/>
      <c r="B72" s="194" t="s">
        <v>368</v>
      </c>
      <c r="C72" s="195"/>
      <c r="D72" s="127"/>
      <c r="E72" s="144"/>
      <c r="F72" s="127"/>
      <c r="G72" s="127"/>
      <c r="H72" s="128"/>
      <c r="I72" s="145"/>
      <c r="J72" s="145"/>
      <c r="K72" s="145"/>
      <c r="L72" s="145"/>
      <c r="M72" s="145"/>
      <c r="N72" s="145"/>
      <c r="O72" s="145"/>
      <c r="P72" s="145"/>
      <c r="Q72" s="145"/>
      <c r="R72" s="130"/>
    </row>
    <row r="73" spans="1:18" ht="12.75">
      <c r="A73" s="110">
        <v>1</v>
      </c>
      <c r="B73" s="110" t="s">
        <v>369</v>
      </c>
      <c r="C73" s="110" t="s">
        <v>370</v>
      </c>
      <c r="D73" s="110" t="s">
        <v>371</v>
      </c>
      <c r="E73" s="131" t="s">
        <v>372</v>
      </c>
      <c r="F73" s="110">
        <v>1994</v>
      </c>
      <c r="G73" s="110">
        <v>2</v>
      </c>
      <c r="H73" s="111">
        <v>18232.48</v>
      </c>
      <c r="I73" s="111">
        <v>0</v>
      </c>
      <c r="J73" s="111">
        <v>100</v>
      </c>
      <c r="K73" s="111">
        <v>0.02</v>
      </c>
      <c r="L73" s="111"/>
      <c r="M73" s="111"/>
      <c r="N73" s="111"/>
      <c r="O73" s="111"/>
      <c r="P73" s="111"/>
      <c r="Q73" s="111">
        <v>0.1</v>
      </c>
      <c r="R73" s="111">
        <f>SUM(H73*K73*Q73/12)</f>
        <v>3.038746666666667</v>
      </c>
    </row>
    <row r="74" spans="1:18" ht="12.75">
      <c r="A74" s="110">
        <v>2</v>
      </c>
      <c r="B74" s="110" t="s">
        <v>373</v>
      </c>
      <c r="C74" s="110" t="s">
        <v>374</v>
      </c>
      <c r="D74" s="110" t="s">
        <v>371</v>
      </c>
      <c r="E74" s="131" t="s">
        <v>375</v>
      </c>
      <c r="F74" s="110">
        <v>1996</v>
      </c>
      <c r="G74" s="110">
        <v>1</v>
      </c>
      <c r="H74" s="111">
        <v>775562.03</v>
      </c>
      <c r="I74" s="111">
        <v>0</v>
      </c>
      <c r="J74" s="111">
        <v>100</v>
      </c>
      <c r="K74" s="111">
        <v>0.02</v>
      </c>
      <c r="L74" s="111"/>
      <c r="M74" s="111"/>
      <c r="N74" s="111"/>
      <c r="O74" s="111"/>
      <c r="P74" s="111"/>
      <c r="Q74" s="111">
        <v>0.1</v>
      </c>
      <c r="R74" s="111">
        <f aca="true" t="shared" si="4" ref="R74:R137">SUM(H74*K74*Q74/12)</f>
        <v>129.26033833333335</v>
      </c>
    </row>
    <row r="75" spans="1:18" ht="12.75">
      <c r="A75" s="110">
        <v>3</v>
      </c>
      <c r="B75" s="110" t="s">
        <v>376</v>
      </c>
      <c r="C75" s="110" t="s">
        <v>377</v>
      </c>
      <c r="D75" s="110" t="s">
        <v>371</v>
      </c>
      <c r="E75" s="131" t="s">
        <v>378</v>
      </c>
      <c r="F75" s="110">
        <v>1994</v>
      </c>
      <c r="G75" s="110">
        <v>1</v>
      </c>
      <c r="H75" s="111">
        <v>241028.42</v>
      </c>
      <c r="I75" s="111">
        <v>0</v>
      </c>
      <c r="J75" s="111">
        <v>100</v>
      </c>
      <c r="K75" s="111">
        <v>0.02</v>
      </c>
      <c r="L75" s="111"/>
      <c r="M75" s="111"/>
      <c r="N75" s="111"/>
      <c r="O75" s="111"/>
      <c r="P75" s="111"/>
      <c r="Q75" s="111">
        <v>0.1</v>
      </c>
      <c r="R75" s="111">
        <f t="shared" si="4"/>
        <v>40.17140333333334</v>
      </c>
    </row>
    <row r="76" spans="1:18" ht="12.75">
      <c r="A76" s="110">
        <v>4</v>
      </c>
      <c r="B76" s="110" t="s">
        <v>379</v>
      </c>
      <c r="C76" s="110"/>
      <c r="D76" s="110" t="s">
        <v>371</v>
      </c>
      <c r="E76" s="131" t="s">
        <v>380</v>
      </c>
      <c r="F76" s="110">
        <v>1995</v>
      </c>
      <c r="G76" s="110">
        <v>1</v>
      </c>
      <c r="H76" s="111">
        <v>6372.09</v>
      </c>
      <c r="I76" s="111">
        <v>0</v>
      </c>
      <c r="J76" s="111">
        <v>100</v>
      </c>
      <c r="K76" s="111">
        <v>0.02</v>
      </c>
      <c r="L76" s="111"/>
      <c r="M76" s="111"/>
      <c r="N76" s="111"/>
      <c r="O76" s="111"/>
      <c r="P76" s="111"/>
      <c r="Q76" s="111">
        <v>0.1</v>
      </c>
      <c r="R76" s="111">
        <f t="shared" si="4"/>
        <v>1.062015</v>
      </c>
    </row>
    <row r="77" spans="1:18" ht="12.75">
      <c r="A77" s="110">
        <v>5</v>
      </c>
      <c r="B77" s="110" t="s">
        <v>381</v>
      </c>
      <c r="C77" s="110"/>
      <c r="D77" s="110" t="s">
        <v>371</v>
      </c>
      <c r="E77" s="131" t="s">
        <v>382</v>
      </c>
      <c r="F77" s="110">
        <v>1987</v>
      </c>
      <c r="G77" s="110">
        <v>3</v>
      </c>
      <c r="H77" s="111">
        <v>345807.99</v>
      </c>
      <c r="I77" s="111">
        <v>0</v>
      </c>
      <c r="J77" s="111">
        <v>100</v>
      </c>
      <c r="K77" s="111">
        <v>0.02</v>
      </c>
      <c r="L77" s="111"/>
      <c r="M77" s="111"/>
      <c r="N77" s="111"/>
      <c r="O77" s="111"/>
      <c r="P77" s="111"/>
      <c r="Q77" s="111">
        <v>0.1</v>
      </c>
      <c r="R77" s="111">
        <f t="shared" si="4"/>
        <v>57.634665000000005</v>
      </c>
    </row>
    <row r="78" spans="1:18" ht="12.75">
      <c r="A78" s="110">
        <v>6</v>
      </c>
      <c r="B78" s="110" t="s">
        <v>381</v>
      </c>
      <c r="C78" s="110"/>
      <c r="D78" s="110" t="s">
        <v>371</v>
      </c>
      <c r="E78" s="131" t="s">
        <v>383</v>
      </c>
      <c r="F78" s="110">
        <v>1998</v>
      </c>
      <c r="G78" s="110">
        <v>1</v>
      </c>
      <c r="H78" s="111">
        <v>345685.56</v>
      </c>
      <c r="I78" s="111">
        <v>0</v>
      </c>
      <c r="J78" s="111">
        <v>100</v>
      </c>
      <c r="K78" s="111">
        <v>0.02</v>
      </c>
      <c r="L78" s="111"/>
      <c r="M78" s="111"/>
      <c r="N78" s="111"/>
      <c r="O78" s="111"/>
      <c r="P78" s="111"/>
      <c r="Q78" s="111">
        <v>0.1</v>
      </c>
      <c r="R78" s="111">
        <f t="shared" si="4"/>
        <v>57.61426</v>
      </c>
    </row>
    <row r="79" spans="1:18" ht="12.75">
      <c r="A79" s="110">
        <v>7</v>
      </c>
      <c r="B79" s="110" t="s">
        <v>384</v>
      </c>
      <c r="C79" s="110" t="s">
        <v>385</v>
      </c>
      <c r="D79" s="110" t="s">
        <v>371</v>
      </c>
      <c r="E79" s="131" t="s">
        <v>386</v>
      </c>
      <c r="F79" s="110">
        <v>1998</v>
      </c>
      <c r="G79" s="110">
        <v>3</v>
      </c>
      <c r="H79" s="111">
        <v>3017272.95</v>
      </c>
      <c r="I79" s="111">
        <v>569593.59</v>
      </c>
      <c r="J79" s="111">
        <f>SUM(100-(I80*100/H80))</f>
        <v>81.18701039655281</v>
      </c>
      <c r="K79" s="111">
        <v>0.02</v>
      </c>
      <c r="L79" s="111"/>
      <c r="M79" s="111"/>
      <c r="N79" s="111"/>
      <c r="O79" s="111"/>
      <c r="P79" s="111"/>
      <c r="Q79" s="111">
        <v>0.1</v>
      </c>
      <c r="R79" s="111">
        <f>SUM(H79*K79*Q79/12)</f>
        <v>502.87882500000006</v>
      </c>
    </row>
    <row r="80" spans="1:18" ht="12.75">
      <c r="A80" s="110">
        <v>8</v>
      </c>
      <c r="B80" s="110" t="s">
        <v>387</v>
      </c>
      <c r="C80" s="110" t="s">
        <v>388</v>
      </c>
      <c r="D80" s="110" t="s">
        <v>371</v>
      </c>
      <c r="E80" s="131" t="s">
        <v>389</v>
      </c>
      <c r="F80" s="110">
        <v>1998</v>
      </c>
      <c r="G80" s="110">
        <v>1</v>
      </c>
      <c r="H80" s="111">
        <v>1995623.97</v>
      </c>
      <c r="I80" s="111">
        <v>375436.53</v>
      </c>
      <c r="J80" s="111">
        <f>SUM(100-(I81*100/H81))</f>
        <v>91.04719492818806</v>
      </c>
      <c r="K80" s="111">
        <v>0.02</v>
      </c>
      <c r="L80" s="111"/>
      <c r="M80" s="111"/>
      <c r="N80" s="111"/>
      <c r="O80" s="111"/>
      <c r="P80" s="111"/>
      <c r="Q80" s="111">
        <v>0.1</v>
      </c>
      <c r="R80" s="111">
        <f>SUM(H80*K80*Q80/12)</f>
        <v>332.60399500000005</v>
      </c>
    </row>
    <row r="81" spans="1:18" ht="12.75">
      <c r="A81" s="110">
        <v>9</v>
      </c>
      <c r="B81" s="110" t="s">
        <v>390</v>
      </c>
      <c r="C81" s="110"/>
      <c r="D81" s="110" t="s">
        <v>371</v>
      </c>
      <c r="E81" s="131" t="s">
        <v>391</v>
      </c>
      <c r="F81" s="110">
        <v>1997</v>
      </c>
      <c r="G81" s="110">
        <v>1</v>
      </c>
      <c r="H81" s="111">
        <v>16080537.87</v>
      </c>
      <c r="I81" s="111">
        <v>1439659.21</v>
      </c>
      <c r="J81" s="111">
        <f>SUM(100-(I82*100/H82))</f>
        <v>89.33776255953131</v>
      </c>
      <c r="K81" s="111">
        <v>0.02</v>
      </c>
      <c r="L81" s="111"/>
      <c r="M81" s="111"/>
      <c r="N81" s="111"/>
      <c r="O81" s="111"/>
      <c r="P81" s="111"/>
      <c r="Q81" s="111">
        <v>0.1</v>
      </c>
      <c r="R81" s="111">
        <f>SUM(H81*K81*Q81/12)</f>
        <v>2680.089645</v>
      </c>
    </row>
    <row r="82" spans="1:18" ht="12.75">
      <c r="A82" s="110">
        <v>10</v>
      </c>
      <c r="B82" s="110" t="s">
        <v>392</v>
      </c>
      <c r="C82" s="110" t="s">
        <v>393</v>
      </c>
      <c r="D82" s="110" t="s">
        <v>371</v>
      </c>
      <c r="E82" s="131" t="s">
        <v>394</v>
      </c>
      <c r="F82" s="110">
        <v>1998</v>
      </c>
      <c r="G82" s="110">
        <v>1</v>
      </c>
      <c r="H82" s="111">
        <v>34055.61</v>
      </c>
      <c r="I82" s="111">
        <v>3631.09</v>
      </c>
      <c r="J82" s="111">
        <f>SUM(100-(I83*100/H83))</f>
        <v>100</v>
      </c>
      <c r="K82" s="111">
        <f>SUM(K76:K81)</f>
        <v>0.12000000000000001</v>
      </c>
      <c r="L82" s="111"/>
      <c r="M82" s="111"/>
      <c r="N82" s="111"/>
      <c r="O82" s="111"/>
      <c r="P82" s="111"/>
      <c r="Q82" s="111">
        <v>0.1</v>
      </c>
      <c r="R82" s="111">
        <f>SUM(H82*K82*Q82/12)</f>
        <v>34.05561</v>
      </c>
    </row>
    <row r="83" spans="1:18" ht="12.75">
      <c r="A83" s="110">
        <v>11</v>
      </c>
      <c r="B83" s="110" t="s">
        <v>392</v>
      </c>
      <c r="C83" s="110" t="s">
        <v>395</v>
      </c>
      <c r="D83" s="110" t="s">
        <v>371</v>
      </c>
      <c r="E83" s="131" t="s">
        <v>396</v>
      </c>
      <c r="F83" s="110">
        <v>1993</v>
      </c>
      <c r="G83" s="110">
        <v>2</v>
      </c>
      <c r="H83" s="111">
        <v>4060.56</v>
      </c>
      <c r="I83" s="111">
        <v>0</v>
      </c>
      <c r="J83" s="111">
        <v>100</v>
      </c>
      <c r="K83" s="111">
        <v>0.02</v>
      </c>
      <c r="L83" s="111"/>
      <c r="M83" s="111"/>
      <c r="N83" s="111"/>
      <c r="O83" s="111"/>
      <c r="P83" s="111"/>
      <c r="Q83" s="111">
        <v>0.1</v>
      </c>
      <c r="R83" s="111">
        <f t="shared" si="4"/>
        <v>0.6767600000000001</v>
      </c>
    </row>
    <row r="84" spans="1:18" ht="12.75">
      <c r="A84" s="110">
        <v>12</v>
      </c>
      <c r="B84" s="110" t="s">
        <v>392</v>
      </c>
      <c r="C84" s="110" t="s">
        <v>397</v>
      </c>
      <c r="D84" s="110" t="s">
        <v>371</v>
      </c>
      <c r="E84" s="131" t="s">
        <v>398</v>
      </c>
      <c r="F84" s="110">
        <v>1995</v>
      </c>
      <c r="G84" s="110">
        <v>1</v>
      </c>
      <c r="H84" s="111">
        <v>18607.61</v>
      </c>
      <c r="I84" s="111">
        <v>0</v>
      </c>
      <c r="J84" s="111">
        <v>100</v>
      </c>
      <c r="K84" s="111">
        <v>0.02</v>
      </c>
      <c r="L84" s="111"/>
      <c r="M84" s="111"/>
      <c r="N84" s="111"/>
      <c r="O84" s="111"/>
      <c r="P84" s="111"/>
      <c r="Q84" s="111">
        <v>0.1</v>
      </c>
      <c r="R84" s="111">
        <f t="shared" si="4"/>
        <v>3.1012683333333335</v>
      </c>
    </row>
    <row r="85" spans="1:18" ht="12.75">
      <c r="A85" s="110">
        <v>13</v>
      </c>
      <c r="B85" s="110" t="s">
        <v>392</v>
      </c>
      <c r="C85" s="110" t="s">
        <v>399</v>
      </c>
      <c r="D85" s="110" t="s">
        <v>371</v>
      </c>
      <c r="E85" s="131" t="s">
        <v>400</v>
      </c>
      <c r="F85" s="110">
        <v>1997</v>
      </c>
      <c r="G85" s="110">
        <v>1</v>
      </c>
      <c r="H85" s="111">
        <v>10627.76</v>
      </c>
      <c r="I85" s="111">
        <v>0</v>
      </c>
      <c r="J85" s="111">
        <v>100</v>
      </c>
      <c r="K85" s="111">
        <v>0.02</v>
      </c>
      <c r="L85" s="111"/>
      <c r="M85" s="111"/>
      <c r="N85" s="111"/>
      <c r="O85" s="111"/>
      <c r="P85" s="111"/>
      <c r="Q85" s="111">
        <v>0.1</v>
      </c>
      <c r="R85" s="111">
        <f t="shared" si="4"/>
        <v>1.7712933333333336</v>
      </c>
    </row>
    <row r="86" spans="1:18" ht="12.75">
      <c r="A86" s="110">
        <v>14</v>
      </c>
      <c r="B86" s="110" t="s">
        <v>392</v>
      </c>
      <c r="C86" s="110" t="s">
        <v>401</v>
      </c>
      <c r="D86" s="110" t="s">
        <v>371</v>
      </c>
      <c r="E86" s="131" t="s">
        <v>402</v>
      </c>
      <c r="F86" s="110">
        <v>1997</v>
      </c>
      <c r="G86" s="110">
        <v>1</v>
      </c>
      <c r="H86" s="111">
        <v>11792.4</v>
      </c>
      <c r="I86" s="111">
        <v>0</v>
      </c>
      <c r="J86" s="111">
        <v>100</v>
      </c>
      <c r="K86" s="111">
        <v>0.02</v>
      </c>
      <c r="L86" s="111"/>
      <c r="M86" s="111"/>
      <c r="N86" s="111"/>
      <c r="O86" s="111"/>
      <c r="P86" s="111"/>
      <c r="Q86" s="111">
        <v>0.1</v>
      </c>
      <c r="R86" s="111">
        <f t="shared" si="4"/>
        <v>1.9654</v>
      </c>
    </row>
    <row r="87" spans="1:18" ht="12.75">
      <c r="A87" s="110">
        <v>15</v>
      </c>
      <c r="B87" s="110" t="s">
        <v>392</v>
      </c>
      <c r="C87" s="110" t="s">
        <v>403</v>
      </c>
      <c r="D87" s="110" t="s">
        <v>371</v>
      </c>
      <c r="E87" s="131" t="s">
        <v>404</v>
      </c>
      <c r="F87" s="110">
        <v>1997</v>
      </c>
      <c r="G87" s="110">
        <v>1</v>
      </c>
      <c r="H87" s="111">
        <v>18767.71</v>
      </c>
      <c r="I87" s="111">
        <v>0</v>
      </c>
      <c r="J87" s="111">
        <v>100</v>
      </c>
      <c r="K87" s="111">
        <v>0.02</v>
      </c>
      <c r="L87" s="111"/>
      <c r="M87" s="111"/>
      <c r="N87" s="111"/>
      <c r="O87" s="111"/>
      <c r="P87" s="111"/>
      <c r="Q87" s="111">
        <v>0.1</v>
      </c>
      <c r="R87" s="111">
        <f t="shared" si="4"/>
        <v>3.1279516666666667</v>
      </c>
    </row>
    <row r="88" spans="1:18" ht="12.75">
      <c r="A88" s="110">
        <v>16</v>
      </c>
      <c r="B88" s="110" t="s">
        <v>392</v>
      </c>
      <c r="C88" s="110" t="s">
        <v>405</v>
      </c>
      <c r="D88" s="110" t="s">
        <v>371</v>
      </c>
      <c r="E88" s="131" t="s">
        <v>406</v>
      </c>
      <c r="F88" s="110">
        <v>1998</v>
      </c>
      <c r="G88" s="110">
        <v>1</v>
      </c>
      <c r="H88" s="111">
        <v>17326.81</v>
      </c>
      <c r="I88" s="111">
        <v>0</v>
      </c>
      <c r="J88" s="111">
        <v>100</v>
      </c>
      <c r="K88" s="111">
        <v>0.02</v>
      </c>
      <c r="L88" s="111"/>
      <c r="M88" s="111"/>
      <c r="N88" s="111"/>
      <c r="O88" s="111"/>
      <c r="P88" s="111"/>
      <c r="Q88" s="111">
        <v>0.1</v>
      </c>
      <c r="R88" s="111">
        <f t="shared" si="4"/>
        <v>2.887801666666667</v>
      </c>
    </row>
    <row r="89" spans="1:18" ht="24">
      <c r="A89" s="110">
        <v>17</v>
      </c>
      <c r="B89" s="110" t="s">
        <v>407</v>
      </c>
      <c r="C89" s="110"/>
      <c r="D89" s="110" t="s">
        <v>371</v>
      </c>
      <c r="E89" s="131" t="s">
        <v>408</v>
      </c>
      <c r="F89" s="110">
        <v>1998</v>
      </c>
      <c r="G89" s="110">
        <v>1</v>
      </c>
      <c r="H89" s="111">
        <v>1666191.38</v>
      </c>
      <c r="I89" s="111">
        <v>70125.84</v>
      </c>
      <c r="J89" s="111">
        <f>SUM(100-(I89*100/H89))</f>
        <v>95.79124938216881</v>
      </c>
      <c r="K89" s="111">
        <v>0.02</v>
      </c>
      <c r="L89" s="111"/>
      <c r="M89" s="111"/>
      <c r="N89" s="111"/>
      <c r="O89" s="111"/>
      <c r="P89" s="111"/>
      <c r="Q89" s="111">
        <v>0.1</v>
      </c>
      <c r="R89" s="111">
        <f t="shared" si="4"/>
        <v>277.6985633333333</v>
      </c>
    </row>
    <row r="90" spans="1:18" ht="12.75">
      <c r="A90" s="110">
        <v>18</v>
      </c>
      <c r="B90" s="110" t="s">
        <v>409</v>
      </c>
      <c r="C90" s="110" t="s">
        <v>410</v>
      </c>
      <c r="D90" s="110" t="s">
        <v>371</v>
      </c>
      <c r="E90" s="131" t="s">
        <v>411</v>
      </c>
      <c r="F90" s="110">
        <v>1998</v>
      </c>
      <c r="G90" s="110">
        <v>1</v>
      </c>
      <c r="H90" s="111">
        <v>85016.83</v>
      </c>
      <c r="I90" s="111">
        <v>30034.02</v>
      </c>
      <c r="J90" s="111">
        <f>SUM(100-(I90*100/H90))</f>
        <v>64.67285359851691</v>
      </c>
      <c r="K90" s="111">
        <v>0.04</v>
      </c>
      <c r="L90" s="111"/>
      <c r="M90" s="111"/>
      <c r="N90" s="111"/>
      <c r="O90" s="111"/>
      <c r="P90" s="111"/>
      <c r="Q90" s="111">
        <v>0.1</v>
      </c>
      <c r="R90" s="111">
        <f t="shared" si="4"/>
        <v>28.338943333333336</v>
      </c>
    </row>
    <row r="91" spans="1:18" ht="12.75">
      <c r="A91" s="110">
        <v>19</v>
      </c>
      <c r="B91" s="110" t="s">
        <v>409</v>
      </c>
      <c r="C91" s="110" t="s">
        <v>412</v>
      </c>
      <c r="D91" s="110" t="s">
        <v>371</v>
      </c>
      <c r="E91" s="131" t="s">
        <v>413</v>
      </c>
      <c r="F91" s="110">
        <v>1998</v>
      </c>
      <c r="G91" s="110">
        <v>1</v>
      </c>
      <c r="H91" s="111">
        <v>85591.14</v>
      </c>
      <c r="I91" s="111">
        <v>30230.95</v>
      </c>
      <c r="J91" s="111">
        <f>SUM(100-(I91*100/H91))</f>
        <v>64.67981382185118</v>
      </c>
      <c r="K91" s="111">
        <v>0.04</v>
      </c>
      <c r="L91" s="111"/>
      <c r="M91" s="111"/>
      <c r="N91" s="111"/>
      <c r="O91" s="111"/>
      <c r="P91" s="111"/>
      <c r="Q91" s="111">
        <v>0.1</v>
      </c>
      <c r="R91" s="111">
        <f t="shared" si="4"/>
        <v>28.530379999999997</v>
      </c>
    </row>
    <row r="92" spans="1:18" ht="12.75">
      <c r="A92" s="110">
        <v>20</v>
      </c>
      <c r="B92" s="110" t="s">
        <v>414</v>
      </c>
      <c r="C92" s="110" t="s">
        <v>415</v>
      </c>
      <c r="D92" s="110" t="s">
        <v>371</v>
      </c>
      <c r="E92" s="131" t="s">
        <v>416</v>
      </c>
      <c r="F92" s="110">
        <v>1998</v>
      </c>
      <c r="G92" s="110">
        <v>6</v>
      </c>
      <c r="H92" s="111">
        <v>657318.66</v>
      </c>
      <c r="I92" s="111">
        <v>0</v>
      </c>
      <c r="J92" s="111">
        <v>100</v>
      </c>
      <c r="K92" s="111">
        <v>0.02</v>
      </c>
      <c r="L92" s="111"/>
      <c r="M92" s="111"/>
      <c r="N92" s="111"/>
      <c r="O92" s="111"/>
      <c r="P92" s="111"/>
      <c r="Q92" s="111">
        <v>0.1</v>
      </c>
      <c r="R92" s="111">
        <f t="shared" si="4"/>
        <v>109.55311000000002</v>
      </c>
    </row>
    <row r="93" spans="1:18" ht="12.75">
      <c r="A93" s="110">
        <v>21</v>
      </c>
      <c r="B93" s="110" t="s">
        <v>417</v>
      </c>
      <c r="C93" s="110"/>
      <c r="D93" s="110" t="s">
        <v>371</v>
      </c>
      <c r="E93" s="131" t="s">
        <v>418</v>
      </c>
      <c r="F93" s="110">
        <v>1998</v>
      </c>
      <c r="G93" s="110">
        <v>1</v>
      </c>
      <c r="H93" s="111">
        <v>1195541.12</v>
      </c>
      <c r="I93" s="111">
        <v>0</v>
      </c>
      <c r="J93" s="111">
        <v>100</v>
      </c>
      <c r="K93" s="111">
        <v>0.02</v>
      </c>
      <c r="L93" s="111"/>
      <c r="M93" s="111"/>
      <c r="N93" s="111"/>
      <c r="O93" s="111"/>
      <c r="P93" s="111"/>
      <c r="Q93" s="111">
        <v>0.1</v>
      </c>
      <c r="R93" s="111">
        <f t="shared" si="4"/>
        <v>199.25685333333334</v>
      </c>
    </row>
    <row r="94" spans="1:18" ht="12.75">
      <c r="A94" s="110">
        <v>22</v>
      </c>
      <c r="B94" s="110" t="s">
        <v>419</v>
      </c>
      <c r="C94" s="110" t="s">
        <v>420</v>
      </c>
      <c r="D94" s="110" t="s">
        <v>371</v>
      </c>
      <c r="E94" s="131" t="s">
        <v>421</v>
      </c>
      <c r="F94" s="110">
        <v>1998</v>
      </c>
      <c r="G94" s="110">
        <v>6</v>
      </c>
      <c r="H94" s="111">
        <v>277488.24</v>
      </c>
      <c r="I94" s="111">
        <v>56132.03</v>
      </c>
      <c r="J94" s="111">
        <f>SUM(100-(I94*100/H94))</f>
        <v>79.77138418550638</v>
      </c>
      <c r="K94" s="111">
        <v>0.04</v>
      </c>
      <c r="L94" s="111"/>
      <c r="M94" s="111"/>
      <c r="N94" s="111"/>
      <c r="O94" s="111"/>
      <c r="P94" s="111"/>
      <c r="Q94" s="111">
        <v>0.1</v>
      </c>
      <c r="R94" s="111">
        <f t="shared" si="4"/>
        <v>92.49608</v>
      </c>
    </row>
    <row r="95" spans="1:18" ht="12.75">
      <c r="A95" s="110">
        <v>23</v>
      </c>
      <c r="B95" s="110" t="s">
        <v>422</v>
      </c>
      <c r="C95" s="110"/>
      <c r="D95" s="110" t="s">
        <v>371</v>
      </c>
      <c r="E95" s="131" t="s">
        <v>423</v>
      </c>
      <c r="F95" s="110">
        <v>1998</v>
      </c>
      <c r="G95" s="110">
        <v>1</v>
      </c>
      <c r="H95" s="111">
        <v>10619.29</v>
      </c>
      <c r="I95" s="111">
        <v>0</v>
      </c>
      <c r="J95" s="111">
        <v>100</v>
      </c>
      <c r="K95" s="111">
        <v>0.02</v>
      </c>
      <c r="L95" s="111"/>
      <c r="M95" s="111"/>
      <c r="N95" s="111"/>
      <c r="O95" s="111"/>
      <c r="P95" s="111"/>
      <c r="Q95" s="111">
        <v>0.1</v>
      </c>
      <c r="R95" s="111">
        <f t="shared" si="4"/>
        <v>1.7698816666666668</v>
      </c>
    </row>
    <row r="96" spans="1:18" ht="12.75">
      <c r="A96" s="110">
        <v>24</v>
      </c>
      <c r="B96" s="110" t="s">
        <v>424</v>
      </c>
      <c r="C96" s="110"/>
      <c r="D96" s="110" t="s">
        <v>371</v>
      </c>
      <c r="E96" s="131" t="s">
        <v>425</v>
      </c>
      <c r="F96" s="110">
        <v>1998</v>
      </c>
      <c r="G96" s="110">
        <v>1</v>
      </c>
      <c r="H96" s="111">
        <v>19589.17</v>
      </c>
      <c r="I96" s="111">
        <v>0</v>
      </c>
      <c r="J96" s="111">
        <v>100</v>
      </c>
      <c r="K96" s="111">
        <v>0.02</v>
      </c>
      <c r="L96" s="111"/>
      <c r="M96" s="111"/>
      <c r="N96" s="111"/>
      <c r="O96" s="111"/>
      <c r="P96" s="111"/>
      <c r="Q96" s="111">
        <v>0.1</v>
      </c>
      <c r="R96" s="111">
        <f t="shared" si="4"/>
        <v>3.2648616666666666</v>
      </c>
    </row>
    <row r="97" spans="1:18" ht="12.75">
      <c r="A97" s="110">
        <v>25</v>
      </c>
      <c r="B97" s="110" t="s">
        <v>426</v>
      </c>
      <c r="C97" s="110"/>
      <c r="D97" s="110" t="s">
        <v>371</v>
      </c>
      <c r="E97" s="131" t="s">
        <v>427</v>
      </c>
      <c r="F97" s="110">
        <v>1998</v>
      </c>
      <c r="G97" s="110">
        <v>1</v>
      </c>
      <c r="H97" s="111">
        <v>16591.91</v>
      </c>
      <c r="I97" s="111">
        <v>0</v>
      </c>
      <c r="J97" s="111">
        <v>100</v>
      </c>
      <c r="K97" s="111">
        <v>0.02</v>
      </c>
      <c r="L97" s="111"/>
      <c r="M97" s="111"/>
      <c r="N97" s="111"/>
      <c r="O97" s="111"/>
      <c r="P97" s="111"/>
      <c r="Q97" s="111">
        <v>0.1</v>
      </c>
      <c r="R97" s="111">
        <f t="shared" si="4"/>
        <v>2.7653183333333335</v>
      </c>
    </row>
    <row r="98" spans="1:18" ht="24">
      <c r="A98" s="110">
        <v>26</v>
      </c>
      <c r="B98" s="110" t="s">
        <v>428</v>
      </c>
      <c r="C98" s="110"/>
      <c r="D98" s="110" t="s">
        <v>371</v>
      </c>
      <c r="E98" s="131" t="s">
        <v>429</v>
      </c>
      <c r="F98" s="110">
        <v>1998</v>
      </c>
      <c r="G98" s="110">
        <v>1</v>
      </c>
      <c r="H98" s="111">
        <v>38465.67</v>
      </c>
      <c r="I98" s="111">
        <v>8094.58</v>
      </c>
      <c r="J98" s="111">
        <f>SUM(100-(I98*100/H98))</f>
        <v>78.95635250861352</v>
      </c>
      <c r="K98" s="111">
        <v>0.04</v>
      </c>
      <c r="L98" s="111"/>
      <c r="M98" s="111"/>
      <c r="N98" s="111"/>
      <c r="O98" s="111"/>
      <c r="P98" s="111"/>
      <c r="Q98" s="111">
        <v>0.1</v>
      </c>
      <c r="R98" s="111">
        <f t="shared" si="4"/>
        <v>12.821890000000002</v>
      </c>
    </row>
    <row r="99" spans="1:18" ht="24">
      <c r="A99" s="110">
        <v>27</v>
      </c>
      <c r="B99" s="110" t="s">
        <v>430</v>
      </c>
      <c r="C99" s="110"/>
      <c r="D99" s="110" t="s">
        <v>371</v>
      </c>
      <c r="E99" s="131" t="s">
        <v>431</v>
      </c>
      <c r="F99" s="110">
        <v>2000</v>
      </c>
      <c r="G99" s="110">
        <v>1</v>
      </c>
      <c r="H99" s="111">
        <v>12830.47</v>
      </c>
      <c r="I99" s="111">
        <v>0</v>
      </c>
      <c r="J99" s="111">
        <v>100</v>
      </c>
      <c r="K99" s="111">
        <v>0.02</v>
      </c>
      <c r="L99" s="111"/>
      <c r="M99" s="111"/>
      <c r="N99" s="111"/>
      <c r="O99" s="111"/>
      <c r="P99" s="111"/>
      <c r="Q99" s="111">
        <v>0.1</v>
      </c>
      <c r="R99" s="111">
        <f t="shared" si="4"/>
        <v>2.138411666666667</v>
      </c>
    </row>
    <row r="100" spans="1:18" ht="12.75">
      <c r="A100" s="110">
        <v>28</v>
      </c>
      <c r="B100" s="110" t="s">
        <v>432</v>
      </c>
      <c r="C100" s="110" t="s">
        <v>433</v>
      </c>
      <c r="D100" s="110" t="s">
        <v>371</v>
      </c>
      <c r="E100" s="131" t="s">
        <v>434</v>
      </c>
      <c r="F100" s="110">
        <v>1998</v>
      </c>
      <c r="G100" s="110">
        <v>1</v>
      </c>
      <c r="H100" s="111">
        <v>50600.3</v>
      </c>
      <c r="I100" s="111">
        <v>10017.63</v>
      </c>
      <c r="J100" s="111">
        <f>SUM(100-(I100*100/H100))</f>
        <v>80.20242962986386</v>
      </c>
      <c r="K100" s="111">
        <v>0.04</v>
      </c>
      <c r="L100" s="111"/>
      <c r="M100" s="111"/>
      <c r="N100" s="111"/>
      <c r="O100" s="111"/>
      <c r="P100" s="111"/>
      <c r="Q100" s="111">
        <v>0.1</v>
      </c>
      <c r="R100" s="111">
        <f t="shared" si="4"/>
        <v>16.866766666666667</v>
      </c>
    </row>
    <row r="101" spans="1:18" ht="12.75">
      <c r="A101" s="110">
        <v>29</v>
      </c>
      <c r="B101" s="110" t="s">
        <v>435</v>
      </c>
      <c r="C101" s="110" t="s">
        <v>436</v>
      </c>
      <c r="D101" s="110" t="s">
        <v>371</v>
      </c>
      <c r="E101" s="131"/>
      <c r="F101" s="110">
        <v>2001</v>
      </c>
      <c r="G101" s="110">
        <v>4</v>
      </c>
      <c r="H101" s="111">
        <v>112871.52</v>
      </c>
      <c r="I101" s="111">
        <v>0</v>
      </c>
      <c r="J101" s="111">
        <v>100</v>
      </c>
      <c r="K101" s="111">
        <v>0.02</v>
      </c>
      <c r="L101" s="111"/>
      <c r="M101" s="111"/>
      <c r="N101" s="111"/>
      <c r="O101" s="111"/>
      <c r="P101" s="111"/>
      <c r="Q101" s="111">
        <v>0.1</v>
      </c>
      <c r="R101" s="111">
        <f t="shared" si="4"/>
        <v>18.811920000000004</v>
      </c>
    </row>
    <row r="102" spans="1:18" ht="12.75">
      <c r="A102" s="110">
        <v>30</v>
      </c>
      <c r="B102" s="110" t="s">
        <v>419</v>
      </c>
      <c r="C102" s="110"/>
      <c r="D102" s="110" t="s">
        <v>371</v>
      </c>
      <c r="E102" s="131" t="s">
        <v>437</v>
      </c>
      <c r="F102" s="110">
        <v>2001</v>
      </c>
      <c r="G102" s="110">
        <v>4</v>
      </c>
      <c r="H102" s="111">
        <v>47557.12</v>
      </c>
      <c r="I102" s="111">
        <v>0</v>
      </c>
      <c r="J102" s="111">
        <v>100</v>
      </c>
      <c r="K102" s="111">
        <v>0.02</v>
      </c>
      <c r="L102" s="111"/>
      <c r="M102" s="111"/>
      <c r="N102" s="111"/>
      <c r="O102" s="111"/>
      <c r="P102" s="111"/>
      <c r="Q102" s="111">
        <v>0.1</v>
      </c>
      <c r="R102" s="111">
        <f t="shared" si="4"/>
        <v>7.926186666666667</v>
      </c>
    </row>
    <row r="103" spans="1:18" ht="12.75">
      <c r="A103" s="110">
        <v>31</v>
      </c>
      <c r="B103" s="110" t="s">
        <v>438</v>
      </c>
      <c r="C103" s="110" t="s">
        <v>439</v>
      </c>
      <c r="D103" s="110" t="s">
        <v>371</v>
      </c>
      <c r="E103" s="131" t="s">
        <v>440</v>
      </c>
      <c r="F103" s="110">
        <v>2001</v>
      </c>
      <c r="G103" s="110">
        <v>2</v>
      </c>
      <c r="H103" s="111">
        <v>235071.66</v>
      </c>
      <c r="I103" s="111">
        <v>0</v>
      </c>
      <c r="J103" s="111">
        <v>100</v>
      </c>
      <c r="K103" s="111">
        <v>0.02</v>
      </c>
      <c r="L103" s="111"/>
      <c r="M103" s="111"/>
      <c r="N103" s="111"/>
      <c r="O103" s="111"/>
      <c r="P103" s="111"/>
      <c r="Q103" s="111">
        <v>0.1</v>
      </c>
      <c r="R103" s="111">
        <f t="shared" si="4"/>
        <v>39.178610000000006</v>
      </c>
    </row>
    <row r="104" spans="1:18" ht="12.75">
      <c r="A104" s="110">
        <v>32</v>
      </c>
      <c r="B104" s="110" t="s">
        <v>441</v>
      </c>
      <c r="C104" s="110" t="s">
        <v>442</v>
      </c>
      <c r="D104" s="110" t="s">
        <v>371</v>
      </c>
      <c r="E104" s="131" t="s">
        <v>443</v>
      </c>
      <c r="F104" s="110">
        <v>2001</v>
      </c>
      <c r="G104" s="110">
        <v>2</v>
      </c>
      <c r="H104" s="111">
        <v>332537.04</v>
      </c>
      <c r="I104" s="111">
        <v>56646.57</v>
      </c>
      <c r="J104" s="111">
        <f>SUM(100-(I104*100/H104))</f>
        <v>82.9653352300243</v>
      </c>
      <c r="K104" s="111">
        <v>0.02</v>
      </c>
      <c r="L104" s="111"/>
      <c r="M104" s="111"/>
      <c r="N104" s="111"/>
      <c r="O104" s="111"/>
      <c r="P104" s="111"/>
      <c r="Q104" s="111">
        <v>0.1</v>
      </c>
      <c r="R104" s="111">
        <f t="shared" si="4"/>
        <v>55.42284</v>
      </c>
    </row>
    <row r="105" spans="1:18" ht="12.75">
      <c r="A105" s="110">
        <v>33</v>
      </c>
      <c r="B105" s="110" t="s">
        <v>444</v>
      </c>
      <c r="C105" s="110"/>
      <c r="D105" s="110" t="s">
        <v>371</v>
      </c>
      <c r="E105" s="131" t="s">
        <v>445</v>
      </c>
      <c r="F105" s="110">
        <v>2001</v>
      </c>
      <c r="G105" s="110">
        <v>1</v>
      </c>
      <c r="H105" s="111">
        <v>12515.7</v>
      </c>
      <c r="I105" s="111">
        <v>0</v>
      </c>
      <c r="J105" s="111">
        <v>100</v>
      </c>
      <c r="K105" s="111">
        <v>0.02</v>
      </c>
      <c r="L105" s="111"/>
      <c r="M105" s="111"/>
      <c r="N105" s="111"/>
      <c r="O105" s="111"/>
      <c r="P105" s="111"/>
      <c r="Q105" s="111">
        <v>0.1</v>
      </c>
      <c r="R105" s="111">
        <f t="shared" si="4"/>
        <v>2.0859500000000004</v>
      </c>
    </row>
    <row r="106" spans="1:18" ht="12.75">
      <c r="A106" s="110">
        <v>34</v>
      </c>
      <c r="B106" s="110" t="s">
        <v>438</v>
      </c>
      <c r="C106" s="110" t="s">
        <v>446</v>
      </c>
      <c r="D106" s="110" t="s">
        <v>371</v>
      </c>
      <c r="E106" s="131" t="s">
        <v>447</v>
      </c>
      <c r="F106" s="110">
        <v>2001</v>
      </c>
      <c r="G106" s="110">
        <v>1</v>
      </c>
      <c r="H106" s="111">
        <v>158107.78</v>
      </c>
      <c r="I106" s="111">
        <v>0</v>
      </c>
      <c r="J106" s="111">
        <v>100</v>
      </c>
      <c r="K106" s="111">
        <v>0.02</v>
      </c>
      <c r="L106" s="111"/>
      <c r="M106" s="111"/>
      <c r="N106" s="111"/>
      <c r="O106" s="111"/>
      <c r="P106" s="111"/>
      <c r="Q106" s="111">
        <v>0.1</v>
      </c>
      <c r="R106" s="111">
        <f t="shared" si="4"/>
        <v>26.35129666666667</v>
      </c>
    </row>
    <row r="107" spans="1:18" ht="12.75">
      <c r="A107" s="110">
        <v>35</v>
      </c>
      <c r="B107" s="110" t="s">
        <v>441</v>
      </c>
      <c r="C107" s="110" t="s">
        <v>448</v>
      </c>
      <c r="D107" s="110" t="s">
        <v>371</v>
      </c>
      <c r="E107" s="131" t="s">
        <v>449</v>
      </c>
      <c r="F107" s="110">
        <v>2001</v>
      </c>
      <c r="G107" s="110">
        <v>5</v>
      </c>
      <c r="H107" s="111">
        <v>531934.3</v>
      </c>
      <c r="I107" s="111">
        <v>94806.58</v>
      </c>
      <c r="J107" s="111">
        <f>SUM(100-(I107*100/H107))</f>
        <v>82.1770132138499</v>
      </c>
      <c r="K107" s="111">
        <v>0.02</v>
      </c>
      <c r="L107" s="111"/>
      <c r="M107" s="111"/>
      <c r="N107" s="111"/>
      <c r="O107" s="111"/>
      <c r="P107" s="111"/>
      <c r="Q107" s="111">
        <v>0.1</v>
      </c>
      <c r="R107" s="111">
        <f t="shared" si="4"/>
        <v>88.65571666666669</v>
      </c>
    </row>
    <row r="108" spans="1:18" ht="24">
      <c r="A108" s="110">
        <v>36</v>
      </c>
      <c r="B108" s="110" t="s">
        <v>450</v>
      </c>
      <c r="C108" s="110"/>
      <c r="D108" s="110" t="s">
        <v>371</v>
      </c>
      <c r="E108" s="131" t="s">
        <v>451</v>
      </c>
      <c r="F108" s="110">
        <v>2001</v>
      </c>
      <c r="G108" s="110">
        <v>1</v>
      </c>
      <c r="H108" s="111">
        <v>832554.03</v>
      </c>
      <c r="I108" s="111">
        <v>359129.51</v>
      </c>
      <c r="J108" s="111">
        <f aca="true" t="shared" si="5" ref="J108:J114">SUM(100-(I108*100/H108))</f>
        <v>56.8641196776142</v>
      </c>
      <c r="K108" s="111">
        <v>0.06</v>
      </c>
      <c r="L108" s="111"/>
      <c r="M108" s="111"/>
      <c r="N108" s="111"/>
      <c r="O108" s="111"/>
      <c r="P108" s="111"/>
      <c r="Q108" s="111">
        <v>0.1</v>
      </c>
      <c r="R108" s="111">
        <f t="shared" si="4"/>
        <v>416.27701500000006</v>
      </c>
    </row>
    <row r="109" spans="1:18" ht="12.75">
      <c r="A109" s="110">
        <v>37</v>
      </c>
      <c r="B109" s="110" t="s">
        <v>444</v>
      </c>
      <c r="C109" s="110"/>
      <c r="D109" s="110" t="s">
        <v>371</v>
      </c>
      <c r="E109" s="131" t="s">
        <v>452</v>
      </c>
      <c r="F109" s="110">
        <v>2001</v>
      </c>
      <c r="G109" s="110">
        <v>5</v>
      </c>
      <c r="H109" s="111">
        <v>576201.6</v>
      </c>
      <c r="I109" s="111">
        <v>243724.16</v>
      </c>
      <c r="J109" s="111">
        <f t="shared" si="5"/>
        <v>57.701582223999374</v>
      </c>
      <c r="K109" s="111">
        <v>0.06</v>
      </c>
      <c r="L109" s="111"/>
      <c r="M109" s="111"/>
      <c r="N109" s="111"/>
      <c r="O109" s="111"/>
      <c r="P109" s="111"/>
      <c r="Q109" s="111">
        <v>0.1</v>
      </c>
      <c r="R109" s="111">
        <f t="shared" si="4"/>
        <v>288.1008</v>
      </c>
    </row>
    <row r="110" spans="1:18" ht="12.75">
      <c r="A110" s="110">
        <v>38</v>
      </c>
      <c r="B110" s="110" t="s">
        <v>453</v>
      </c>
      <c r="C110" s="110" t="s">
        <v>454</v>
      </c>
      <c r="D110" s="110" t="s">
        <v>371</v>
      </c>
      <c r="E110" s="131" t="s">
        <v>455</v>
      </c>
      <c r="F110" s="110">
        <v>2001</v>
      </c>
      <c r="G110" s="110">
        <v>15</v>
      </c>
      <c r="H110" s="111">
        <v>336960</v>
      </c>
      <c r="I110" s="111">
        <v>142528.32</v>
      </c>
      <c r="J110" s="111">
        <f t="shared" si="5"/>
        <v>57.7017094017094</v>
      </c>
      <c r="K110" s="111">
        <v>0.06</v>
      </c>
      <c r="L110" s="111"/>
      <c r="M110" s="111"/>
      <c r="N110" s="111"/>
      <c r="O110" s="111"/>
      <c r="P110" s="111"/>
      <c r="Q110" s="111">
        <v>0.1</v>
      </c>
      <c r="R110" s="111">
        <f t="shared" si="4"/>
        <v>168.48</v>
      </c>
    </row>
    <row r="111" spans="1:18" ht="12.75">
      <c r="A111" s="110">
        <v>39</v>
      </c>
      <c r="B111" s="110" t="s">
        <v>456</v>
      </c>
      <c r="C111" s="110" t="s">
        <v>457</v>
      </c>
      <c r="D111" s="110" t="s">
        <v>371</v>
      </c>
      <c r="E111" s="131" t="s">
        <v>458</v>
      </c>
      <c r="F111" s="110">
        <v>2001</v>
      </c>
      <c r="G111" s="110">
        <v>5</v>
      </c>
      <c r="H111" s="111">
        <v>102745.85</v>
      </c>
      <c r="I111" s="111">
        <v>43460.59</v>
      </c>
      <c r="J111" s="111">
        <f t="shared" si="5"/>
        <v>57.700880376190376</v>
      </c>
      <c r="K111" s="111">
        <v>0.06</v>
      </c>
      <c r="L111" s="111"/>
      <c r="M111" s="111"/>
      <c r="N111" s="111"/>
      <c r="O111" s="111"/>
      <c r="P111" s="111"/>
      <c r="Q111" s="111">
        <v>0.1</v>
      </c>
      <c r="R111" s="111">
        <f t="shared" si="4"/>
        <v>51.37292500000001</v>
      </c>
    </row>
    <row r="112" spans="1:18" ht="12.75">
      <c r="A112" s="110">
        <v>40</v>
      </c>
      <c r="B112" s="110" t="s">
        <v>459</v>
      </c>
      <c r="C112" s="110"/>
      <c r="D112" s="110" t="s">
        <v>371</v>
      </c>
      <c r="E112" s="131" t="s">
        <v>460</v>
      </c>
      <c r="F112" s="110">
        <v>2001</v>
      </c>
      <c r="G112" s="110">
        <v>1</v>
      </c>
      <c r="H112" s="111">
        <v>52565.76</v>
      </c>
      <c r="I112" s="111">
        <v>22234.62</v>
      </c>
      <c r="J112" s="111">
        <f t="shared" si="5"/>
        <v>57.70132496895317</v>
      </c>
      <c r="K112" s="111">
        <v>0.06</v>
      </c>
      <c r="L112" s="111"/>
      <c r="M112" s="111"/>
      <c r="N112" s="111"/>
      <c r="O112" s="111"/>
      <c r="P112" s="111"/>
      <c r="Q112" s="111">
        <v>0.1</v>
      </c>
      <c r="R112" s="111">
        <f t="shared" si="4"/>
        <v>26.282880000000002</v>
      </c>
    </row>
    <row r="113" spans="1:18" ht="12.75">
      <c r="A113" s="110">
        <v>41</v>
      </c>
      <c r="B113" s="110" t="s">
        <v>461</v>
      </c>
      <c r="C113" s="110" t="s">
        <v>462</v>
      </c>
      <c r="D113" s="110" t="s">
        <v>371</v>
      </c>
      <c r="E113" s="131" t="s">
        <v>463</v>
      </c>
      <c r="F113" s="110">
        <v>2001</v>
      </c>
      <c r="G113" s="110">
        <v>2</v>
      </c>
      <c r="H113" s="111">
        <v>300726.02</v>
      </c>
      <c r="I113" s="111">
        <v>0</v>
      </c>
      <c r="J113" s="111">
        <f t="shared" si="5"/>
        <v>100</v>
      </c>
      <c r="K113" s="111">
        <v>0.02</v>
      </c>
      <c r="L113" s="111"/>
      <c r="M113" s="111"/>
      <c r="N113" s="111"/>
      <c r="O113" s="111"/>
      <c r="P113" s="111"/>
      <c r="Q113" s="111">
        <v>0.1</v>
      </c>
      <c r="R113" s="111">
        <f t="shared" si="4"/>
        <v>50.121003333333334</v>
      </c>
    </row>
    <row r="114" spans="1:18" ht="12.75">
      <c r="A114" s="110">
        <v>42</v>
      </c>
      <c r="B114" s="110" t="s">
        <v>461</v>
      </c>
      <c r="C114" s="110" t="s">
        <v>464</v>
      </c>
      <c r="D114" s="110" t="s">
        <v>371</v>
      </c>
      <c r="E114" s="131" t="s">
        <v>465</v>
      </c>
      <c r="F114" s="110">
        <v>2001</v>
      </c>
      <c r="G114" s="110">
        <v>5</v>
      </c>
      <c r="H114" s="111">
        <v>482012.35</v>
      </c>
      <c r="I114" s="111">
        <v>156240.88</v>
      </c>
      <c r="J114" s="111">
        <f t="shared" si="5"/>
        <v>67.58571020016396</v>
      </c>
      <c r="K114" s="111">
        <v>0.04</v>
      </c>
      <c r="L114" s="111"/>
      <c r="M114" s="111"/>
      <c r="N114" s="111"/>
      <c r="O114" s="111"/>
      <c r="P114" s="111"/>
      <c r="Q114" s="111">
        <v>0.1</v>
      </c>
      <c r="R114" s="111">
        <f t="shared" si="4"/>
        <v>160.67078333333333</v>
      </c>
    </row>
    <row r="115" spans="1:18" ht="12.75">
      <c r="A115" s="110">
        <v>43</v>
      </c>
      <c r="B115" s="110" t="s">
        <v>466</v>
      </c>
      <c r="C115" s="110"/>
      <c r="D115" s="110" t="s">
        <v>371</v>
      </c>
      <c r="E115" s="131" t="s">
        <v>467</v>
      </c>
      <c r="F115" s="110">
        <v>1999</v>
      </c>
      <c r="G115" s="110">
        <v>1</v>
      </c>
      <c r="H115" s="111">
        <v>8250.84</v>
      </c>
      <c r="I115" s="111">
        <v>0</v>
      </c>
      <c r="J115" s="111">
        <v>100</v>
      </c>
      <c r="K115" s="111">
        <v>0.02</v>
      </c>
      <c r="L115" s="111"/>
      <c r="M115" s="111"/>
      <c r="N115" s="111"/>
      <c r="O115" s="111"/>
      <c r="P115" s="111"/>
      <c r="Q115" s="111">
        <v>0.1</v>
      </c>
      <c r="R115" s="111">
        <f t="shared" si="4"/>
        <v>1.3751400000000003</v>
      </c>
    </row>
    <row r="116" spans="1:18" ht="12.75">
      <c r="A116" s="110">
        <v>44</v>
      </c>
      <c r="B116" s="110" t="s">
        <v>468</v>
      </c>
      <c r="C116" s="110" t="s">
        <v>469</v>
      </c>
      <c r="D116" s="110" t="s">
        <v>371</v>
      </c>
      <c r="E116" s="131" t="s">
        <v>470</v>
      </c>
      <c r="F116" s="110">
        <v>1998</v>
      </c>
      <c r="G116" s="110">
        <v>1</v>
      </c>
      <c r="H116" s="111">
        <v>740903.52</v>
      </c>
      <c r="I116" s="111">
        <v>0</v>
      </c>
      <c r="J116" s="111">
        <v>100</v>
      </c>
      <c r="K116" s="111">
        <v>0.02</v>
      </c>
      <c r="L116" s="111"/>
      <c r="M116" s="111"/>
      <c r="N116" s="111"/>
      <c r="O116" s="111"/>
      <c r="P116" s="111"/>
      <c r="Q116" s="111">
        <v>0.1</v>
      </c>
      <c r="R116" s="111">
        <f t="shared" si="4"/>
        <v>123.48392000000001</v>
      </c>
    </row>
    <row r="117" spans="1:18" ht="12.75">
      <c r="A117" s="110">
        <v>45</v>
      </c>
      <c r="B117" s="110" t="s">
        <v>471</v>
      </c>
      <c r="C117" s="110" t="s">
        <v>472</v>
      </c>
      <c r="D117" s="110" t="s">
        <v>371</v>
      </c>
      <c r="E117" s="131" t="s">
        <v>473</v>
      </c>
      <c r="F117" s="110">
        <v>2001</v>
      </c>
      <c r="G117" s="110">
        <v>1</v>
      </c>
      <c r="H117" s="111">
        <v>4330.1</v>
      </c>
      <c r="I117" s="111">
        <v>0</v>
      </c>
      <c r="J117" s="111">
        <v>100</v>
      </c>
      <c r="K117" s="111">
        <v>0.02</v>
      </c>
      <c r="L117" s="111"/>
      <c r="M117" s="111"/>
      <c r="N117" s="111"/>
      <c r="O117" s="111"/>
      <c r="P117" s="111"/>
      <c r="Q117" s="111">
        <v>0.1</v>
      </c>
      <c r="R117" s="111">
        <f t="shared" si="4"/>
        <v>0.7216833333333335</v>
      </c>
    </row>
    <row r="118" spans="1:18" ht="12.75">
      <c r="A118" s="110">
        <v>46</v>
      </c>
      <c r="B118" s="110" t="s">
        <v>474</v>
      </c>
      <c r="C118" s="110"/>
      <c r="D118" s="110" t="s">
        <v>371</v>
      </c>
      <c r="E118" s="131" t="s">
        <v>475</v>
      </c>
      <c r="F118" s="110">
        <v>2001</v>
      </c>
      <c r="G118" s="110">
        <v>1</v>
      </c>
      <c r="H118" s="111">
        <v>1626.37</v>
      </c>
      <c r="I118" s="111">
        <v>0</v>
      </c>
      <c r="J118" s="111">
        <v>100</v>
      </c>
      <c r="K118" s="111">
        <v>0.02</v>
      </c>
      <c r="L118" s="111"/>
      <c r="M118" s="111"/>
      <c r="N118" s="111"/>
      <c r="O118" s="111"/>
      <c r="P118" s="111"/>
      <c r="Q118" s="111">
        <v>0.1</v>
      </c>
      <c r="R118" s="111">
        <f t="shared" si="4"/>
        <v>0.2710616666666667</v>
      </c>
    </row>
    <row r="119" spans="1:18" ht="12.75">
      <c r="A119" s="110">
        <v>47</v>
      </c>
      <c r="B119" s="110" t="s">
        <v>476</v>
      </c>
      <c r="C119" s="110" t="s">
        <v>477</v>
      </c>
      <c r="D119" s="110" t="s">
        <v>371</v>
      </c>
      <c r="E119" s="131" t="s">
        <v>478</v>
      </c>
      <c r="F119" s="110">
        <v>2001</v>
      </c>
      <c r="G119" s="110">
        <v>1</v>
      </c>
      <c r="H119" s="111">
        <v>2407.02</v>
      </c>
      <c r="I119" s="111">
        <v>0</v>
      </c>
      <c r="J119" s="111">
        <v>100</v>
      </c>
      <c r="K119" s="111">
        <v>0.02</v>
      </c>
      <c r="L119" s="111"/>
      <c r="M119" s="111"/>
      <c r="N119" s="111"/>
      <c r="O119" s="111"/>
      <c r="P119" s="111"/>
      <c r="Q119" s="111">
        <v>0.1</v>
      </c>
      <c r="R119" s="111">
        <f t="shared" si="4"/>
        <v>0.40117</v>
      </c>
    </row>
    <row r="120" spans="1:18" ht="12.75">
      <c r="A120" s="110">
        <v>48</v>
      </c>
      <c r="B120" s="110" t="s">
        <v>479</v>
      </c>
      <c r="C120" s="110"/>
      <c r="D120" s="110" t="s">
        <v>371</v>
      </c>
      <c r="E120" s="131" t="s">
        <v>480</v>
      </c>
      <c r="F120" s="110">
        <v>1970</v>
      </c>
      <c r="G120" s="110">
        <v>3</v>
      </c>
      <c r="H120" s="111">
        <v>11687.25</v>
      </c>
      <c r="I120" s="111">
        <v>0</v>
      </c>
      <c r="J120" s="111">
        <v>100</v>
      </c>
      <c r="K120" s="111">
        <v>0.02</v>
      </c>
      <c r="L120" s="111"/>
      <c r="M120" s="111"/>
      <c r="N120" s="111"/>
      <c r="O120" s="111"/>
      <c r="P120" s="111"/>
      <c r="Q120" s="111">
        <v>0.1</v>
      </c>
      <c r="R120" s="111">
        <f t="shared" si="4"/>
        <v>1.947875</v>
      </c>
    </row>
    <row r="121" spans="1:18" ht="12.75">
      <c r="A121" s="110">
        <v>49</v>
      </c>
      <c r="B121" s="110" t="s">
        <v>479</v>
      </c>
      <c r="C121" s="110" t="s">
        <v>481</v>
      </c>
      <c r="D121" s="110" t="s">
        <v>371</v>
      </c>
      <c r="E121" s="131" t="s">
        <v>482</v>
      </c>
      <c r="F121" s="110">
        <v>1987</v>
      </c>
      <c r="G121" s="110">
        <v>2</v>
      </c>
      <c r="H121" s="111">
        <v>19812.54</v>
      </c>
      <c r="I121" s="111">
        <v>0</v>
      </c>
      <c r="J121" s="111">
        <v>100</v>
      </c>
      <c r="K121" s="111">
        <v>0.02</v>
      </c>
      <c r="L121" s="111"/>
      <c r="M121" s="111"/>
      <c r="N121" s="111"/>
      <c r="O121" s="111"/>
      <c r="P121" s="111"/>
      <c r="Q121" s="111">
        <v>0.1</v>
      </c>
      <c r="R121" s="111">
        <f t="shared" si="4"/>
        <v>3.30209</v>
      </c>
    </row>
    <row r="122" spans="1:18" ht="12.75">
      <c r="A122" s="110">
        <v>50</v>
      </c>
      <c r="B122" s="110" t="s">
        <v>483</v>
      </c>
      <c r="C122" s="110" t="s">
        <v>484</v>
      </c>
      <c r="D122" s="110" t="s">
        <v>371</v>
      </c>
      <c r="E122" s="131" t="s">
        <v>485</v>
      </c>
      <c r="F122" s="110">
        <v>1992</v>
      </c>
      <c r="G122" s="110">
        <v>1</v>
      </c>
      <c r="H122" s="111">
        <v>60864.25</v>
      </c>
      <c r="I122" s="111">
        <v>0</v>
      </c>
      <c r="J122" s="111">
        <v>100</v>
      </c>
      <c r="K122" s="111">
        <v>0.02</v>
      </c>
      <c r="L122" s="111"/>
      <c r="M122" s="111"/>
      <c r="N122" s="111"/>
      <c r="O122" s="111"/>
      <c r="P122" s="111"/>
      <c r="Q122" s="111">
        <v>0.1</v>
      </c>
      <c r="R122" s="111">
        <f t="shared" si="4"/>
        <v>10.144041666666668</v>
      </c>
    </row>
    <row r="123" spans="1:18" ht="12.75">
      <c r="A123" s="110">
        <v>51</v>
      </c>
      <c r="B123" s="110" t="s">
        <v>486</v>
      </c>
      <c r="C123" s="110" t="s">
        <v>487</v>
      </c>
      <c r="D123" s="110" t="s">
        <v>371</v>
      </c>
      <c r="E123" s="131" t="s">
        <v>488</v>
      </c>
      <c r="F123" s="110">
        <v>1992</v>
      </c>
      <c r="G123" s="110">
        <v>1</v>
      </c>
      <c r="H123" s="111">
        <v>16303.68</v>
      </c>
      <c r="I123" s="111">
        <v>0</v>
      </c>
      <c r="J123" s="111">
        <v>100</v>
      </c>
      <c r="K123" s="111">
        <v>0.02</v>
      </c>
      <c r="L123" s="111"/>
      <c r="M123" s="111"/>
      <c r="N123" s="111"/>
      <c r="O123" s="111"/>
      <c r="P123" s="111"/>
      <c r="Q123" s="111">
        <v>0.1</v>
      </c>
      <c r="R123" s="111">
        <f t="shared" si="4"/>
        <v>2.71728</v>
      </c>
    </row>
    <row r="124" spans="1:18" ht="12.75">
      <c r="A124" s="110">
        <v>52</v>
      </c>
      <c r="B124" s="110" t="s">
        <v>483</v>
      </c>
      <c r="C124" s="110" t="s">
        <v>489</v>
      </c>
      <c r="D124" s="131"/>
      <c r="E124" s="131"/>
      <c r="F124" s="110">
        <v>1993</v>
      </c>
      <c r="G124" s="110">
        <v>1</v>
      </c>
      <c r="H124" s="111">
        <v>23773.91</v>
      </c>
      <c r="I124" s="111">
        <v>0</v>
      </c>
      <c r="J124" s="111">
        <v>100</v>
      </c>
      <c r="K124" s="111">
        <v>0.02</v>
      </c>
      <c r="L124" s="111"/>
      <c r="M124" s="111"/>
      <c r="N124" s="111"/>
      <c r="O124" s="111"/>
      <c r="P124" s="111"/>
      <c r="Q124" s="111">
        <v>0.1</v>
      </c>
      <c r="R124" s="111">
        <f t="shared" si="4"/>
        <v>3.9623183333333336</v>
      </c>
    </row>
    <row r="125" spans="1:18" ht="12.75">
      <c r="A125" s="110">
        <v>53</v>
      </c>
      <c r="B125" s="110" t="s">
        <v>490</v>
      </c>
      <c r="C125" s="110" t="s">
        <v>491</v>
      </c>
      <c r="D125" s="110" t="s">
        <v>371</v>
      </c>
      <c r="E125" s="131" t="s">
        <v>492</v>
      </c>
      <c r="F125" s="110">
        <v>1995</v>
      </c>
      <c r="G125" s="110">
        <v>4</v>
      </c>
      <c r="H125" s="111">
        <v>37109.28</v>
      </c>
      <c r="I125" s="111">
        <v>0</v>
      </c>
      <c r="J125" s="111">
        <v>100</v>
      </c>
      <c r="K125" s="111">
        <v>0.02</v>
      </c>
      <c r="L125" s="111"/>
      <c r="M125" s="111"/>
      <c r="N125" s="111"/>
      <c r="O125" s="111"/>
      <c r="P125" s="111"/>
      <c r="Q125" s="111">
        <v>0.1</v>
      </c>
      <c r="R125" s="111">
        <f t="shared" si="4"/>
        <v>6.184880000000001</v>
      </c>
    </row>
    <row r="126" spans="1:18" ht="12.75">
      <c r="A126" s="110">
        <v>54</v>
      </c>
      <c r="B126" s="110" t="s">
        <v>493</v>
      </c>
      <c r="C126" s="110" t="s">
        <v>494</v>
      </c>
      <c r="D126" s="110" t="s">
        <v>371</v>
      </c>
      <c r="E126" s="131" t="s">
        <v>495</v>
      </c>
      <c r="F126" s="110">
        <v>1992</v>
      </c>
      <c r="G126" s="110">
        <v>1</v>
      </c>
      <c r="H126" s="111">
        <v>13968.57</v>
      </c>
      <c r="I126" s="111">
        <v>0</v>
      </c>
      <c r="J126" s="111">
        <v>100</v>
      </c>
      <c r="K126" s="111">
        <v>0.02</v>
      </c>
      <c r="L126" s="111"/>
      <c r="M126" s="111"/>
      <c r="N126" s="111"/>
      <c r="O126" s="111"/>
      <c r="P126" s="111"/>
      <c r="Q126" s="111">
        <v>0.1</v>
      </c>
      <c r="R126" s="111">
        <f t="shared" si="4"/>
        <v>2.328095</v>
      </c>
    </row>
    <row r="127" spans="1:18" ht="12.75">
      <c r="A127" s="110">
        <v>55</v>
      </c>
      <c r="B127" s="110" t="s">
        <v>483</v>
      </c>
      <c r="C127" s="110" t="s">
        <v>496</v>
      </c>
      <c r="D127" s="110" t="s">
        <v>371</v>
      </c>
      <c r="E127" s="131" t="s">
        <v>497</v>
      </c>
      <c r="F127" s="110">
        <v>1992</v>
      </c>
      <c r="G127" s="110">
        <v>2</v>
      </c>
      <c r="H127" s="111">
        <v>25341.18</v>
      </c>
      <c r="I127" s="111">
        <v>0</v>
      </c>
      <c r="J127" s="111">
        <v>100</v>
      </c>
      <c r="K127" s="111">
        <v>0.02</v>
      </c>
      <c r="L127" s="111"/>
      <c r="M127" s="111"/>
      <c r="N127" s="111"/>
      <c r="O127" s="111"/>
      <c r="P127" s="111"/>
      <c r="Q127" s="111">
        <v>0.1</v>
      </c>
      <c r="R127" s="111">
        <f t="shared" si="4"/>
        <v>4.22353</v>
      </c>
    </row>
    <row r="128" spans="1:18" ht="12.75">
      <c r="A128" s="110">
        <v>56</v>
      </c>
      <c r="B128" s="110" t="s">
        <v>483</v>
      </c>
      <c r="C128" s="110" t="s">
        <v>498</v>
      </c>
      <c r="D128" s="110" t="s">
        <v>371</v>
      </c>
      <c r="E128" s="131" t="s">
        <v>499</v>
      </c>
      <c r="F128" s="110">
        <v>1994</v>
      </c>
      <c r="G128" s="110">
        <v>2</v>
      </c>
      <c r="H128" s="111">
        <v>17195.64</v>
      </c>
      <c r="I128" s="111">
        <v>0</v>
      </c>
      <c r="J128" s="111">
        <v>100</v>
      </c>
      <c r="K128" s="111">
        <v>0.02</v>
      </c>
      <c r="L128" s="111"/>
      <c r="M128" s="111"/>
      <c r="N128" s="111"/>
      <c r="O128" s="111"/>
      <c r="P128" s="111"/>
      <c r="Q128" s="111">
        <v>0.1</v>
      </c>
      <c r="R128" s="111">
        <f t="shared" si="4"/>
        <v>2.86594</v>
      </c>
    </row>
    <row r="129" spans="1:18" ht="12.75">
      <c r="A129" s="110">
        <v>57</v>
      </c>
      <c r="B129" s="110" t="s">
        <v>493</v>
      </c>
      <c r="C129" s="110" t="s">
        <v>500</v>
      </c>
      <c r="D129" s="110" t="s">
        <v>371</v>
      </c>
      <c r="E129" s="131" t="s">
        <v>501</v>
      </c>
      <c r="F129" s="110">
        <v>2001</v>
      </c>
      <c r="G129" s="110">
        <v>3</v>
      </c>
      <c r="H129" s="111">
        <v>17618.49</v>
      </c>
      <c r="I129" s="111">
        <v>0</v>
      </c>
      <c r="J129" s="111">
        <v>100</v>
      </c>
      <c r="K129" s="111">
        <v>0.02</v>
      </c>
      <c r="L129" s="111"/>
      <c r="M129" s="111"/>
      <c r="N129" s="111"/>
      <c r="O129" s="111"/>
      <c r="P129" s="111"/>
      <c r="Q129" s="111">
        <v>0.1</v>
      </c>
      <c r="R129" s="111">
        <f t="shared" si="4"/>
        <v>2.9364150000000007</v>
      </c>
    </row>
    <row r="130" spans="1:18" ht="12.75">
      <c r="A130" s="110">
        <v>58</v>
      </c>
      <c r="B130" s="110" t="s">
        <v>493</v>
      </c>
      <c r="C130" s="110" t="s">
        <v>502</v>
      </c>
      <c r="D130" s="110" t="s">
        <v>371</v>
      </c>
      <c r="E130" s="131" t="s">
        <v>503</v>
      </c>
      <c r="F130" s="110">
        <v>2001</v>
      </c>
      <c r="G130" s="110">
        <v>1</v>
      </c>
      <c r="H130" s="111">
        <v>18582.68</v>
      </c>
      <c r="I130" s="111">
        <v>0</v>
      </c>
      <c r="J130" s="111">
        <v>100</v>
      </c>
      <c r="K130" s="111">
        <v>0.02</v>
      </c>
      <c r="L130" s="111"/>
      <c r="M130" s="111"/>
      <c r="N130" s="111"/>
      <c r="O130" s="111"/>
      <c r="P130" s="111"/>
      <c r="Q130" s="111">
        <v>0.1</v>
      </c>
      <c r="R130" s="111">
        <f t="shared" si="4"/>
        <v>3.097113333333334</v>
      </c>
    </row>
    <row r="131" spans="1:18" ht="24">
      <c r="A131" s="110">
        <v>59</v>
      </c>
      <c r="B131" s="110" t="s">
        <v>504</v>
      </c>
      <c r="C131" s="110" t="s">
        <v>505</v>
      </c>
      <c r="D131" s="110" t="s">
        <v>371</v>
      </c>
      <c r="E131" s="131" t="s">
        <v>506</v>
      </c>
      <c r="F131" s="110">
        <v>1990</v>
      </c>
      <c r="G131" s="110">
        <v>1</v>
      </c>
      <c r="H131" s="111">
        <v>29884.14</v>
      </c>
      <c r="I131" s="111">
        <v>0</v>
      </c>
      <c r="J131" s="111">
        <v>100</v>
      </c>
      <c r="K131" s="111">
        <v>0.02</v>
      </c>
      <c r="L131" s="111"/>
      <c r="M131" s="111"/>
      <c r="N131" s="111"/>
      <c r="O131" s="111"/>
      <c r="P131" s="111"/>
      <c r="Q131" s="111">
        <v>0.1</v>
      </c>
      <c r="R131" s="111">
        <f t="shared" si="4"/>
        <v>4.98069</v>
      </c>
    </row>
    <row r="132" spans="1:18" ht="24">
      <c r="A132" s="110">
        <v>60</v>
      </c>
      <c r="B132" s="110" t="s">
        <v>504</v>
      </c>
      <c r="C132" s="110"/>
      <c r="D132" s="110" t="s">
        <v>371</v>
      </c>
      <c r="E132" s="131" t="s">
        <v>507</v>
      </c>
      <c r="F132" s="110">
        <v>1990</v>
      </c>
      <c r="G132" s="110">
        <v>1</v>
      </c>
      <c r="H132" s="111">
        <v>25496.11</v>
      </c>
      <c r="I132" s="111">
        <v>0</v>
      </c>
      <c r="J132" s="111">
        <v>100</v>
      </c>
      <c r="K132" s="111">
        <v>0.02</v>
      </c>
      <c r="L132" s="111"/>
      <c r="M132" s="111"/>
      <c r="N132" s="111"/>
      <c r="O132" s="111"/>
      <c r="P132" s="111"/>
      <c r="Q132" s="111">
        <v>0.1</v>
      </c>
      <c r="R132" s="111">
        <f t="shared" si="4"/>
        <v>4.249351666666667</v>
      </c>
    </row>
    <row r="133" spans="1:18" ht="24">
      <c r="A133" s="110">
        <v>61</v>
      </c>
      <c r="B133" s="110" t="s">
        <v>508</v>
      </c>
      <c r="C133" s="110"/>
      <c r="D133" s="110" t="s">
        <v>371</v>
      </c>
      <c r="E133" s="131" t="s">
        <v>509</v>
      </c>
      <c r="F133" s="110">
        <v>1993</v>
      </c>
      <c r="G133" s="110">
        <v>1</v>
      </c>
      <c r="H133" s="111">
        <v>10131.26</v>
      </c>
      <c r="I133" s="111">
        <v>0</v>
      </c>
      <c r="J133" s="111">
        <v>100</v>
      </c>
      <c r="K133" s="111">
        <v>0.02</v>
      </c>
      <c r="L133" s="111"/>
      <c r="M133" s="111"/>
      <c r="N133" s="111"/>
      <c r="O133" s="111"/>
      <c r="P133" s="111"/>
      <c r="Q133" s="111">
        <v>0.1</v>
      </c>
      <c r="R133" s="111">
        <f t="shared" si="4"/>
        <v>1.6885433333333335</v>
      </c>
    </row>
    <row r="134" spans="1:18" ht="24">
      <c r="A134" s="110">
        <v>62</v>
      </c>
      <c r="B134" s="110" t="s">
        <v>508</v>
      </c>
      <c r="C134" s="110"/>
      <c r="D134" s="110" t="s">
        <v>371</v>
      </c>
      <c r="E134" s="131" t="s">
        <v>510</v>
      </c>
      <c r="F134" s="110">
        <v>1993</v>
      </c>
      <c r="G134" s="110">
        <v>1</v>
      </c>
      <c r="H134" s="111">
        <v>10131.26</v>
      </c>
      <c r="I134" s="111">
        <v>0</v>
      </c>
      <c r="J134" s="111">
        <v>100</v>
      </c>
      <c r="K134" s="111">
        <v>0.02</v>
      </c>
      <c r="L134" s="111"/>
      <c r="M134" s="111"/>
      <c r="N134" s="111"/>
      <c r="O134" s="111"/>
      <c r="P134" s="111"/>
      <c r="Q134" s="111">
        <v>0.1</v>
      </c>
      <c r="R134" s="111">
        <f t="shared" si="4"/>
        <v>1.6885433333333335</v>
      </c>
    </row>
    <row r="135" spans="1:18" ht="12.75">
      <c r="A135" s="110">
        <v>63</v>
      </c>
      <c r="B135" s="110" t="s">
        <v>511</v>
      </c>
      <c r="C135" s="110"/>
      <c r="D135" s="110" t="s">
        <v>371</v>
      </c>
      <c r="E135" s="131" t="s">
        <v>512</v>
      </c>
      <c r="F135" s="110">
        <v>1993</v>
      </c>
      <c r="G135" s="110">
        <v>1</v>
      </c>
      <c r="H135" s="111">
        <v>345793.09</v>
      </c>
      <c r="I135" s="111">
        <v>0</v>
      </c>
      <c r="J135" s="111">
        <v>100</v>
      </c>
      <c r="K135" s="111">
        <v>0.02</v>
      </c>
      <c r="L135" s="111"/>
      <c r="M135" s="111"/>
      <c r="N135" s="111"/>
      <c r="O135" s="111"/>
      <c r="P135" s="111"/>
      <c r="Q135" s="111">
        <v>0.1</v>
      </c>
      <c r="R135" s="111">
        <f t="shared" si="4"/>
        <v>57.632181666666675</v>
      </c>
    </row>
    <row r="136" spans="1:18" ht="12.75">
      <c r="A136" s="110">
        <v>64</v>
      </c>
      <c r="B136" s="110" t="s">
        <v>511</v>
      </c>
      <c r="C136" s="110"/>
      <c r="D136" s="110" t="s">
        <v>371</v>
      </c>
      <c r="E136" s="131" t="s">
        <v>513</v>
      </c>
      <c r="F136" s="110">
        <v>1993</v>
      </c>
      <c r="G136" s="110">
        <v>1</v>
      </c>
      <c r="H136" s="111">
        <v>181590.55</v>
      </c>
      <c r="I136" s="111">
        <v>0</v>
      </c>
      <c r="J136" s="111">
        <v>100</v>
      </c>
      <c r="K136" s="111">
        <v>0.02</v>
      </c>
      <c r="L136" s="111"/>
      <c r="M136" s="111"/>
      <c r="N136" s="111"/>
      <c r="O136" s="111"/>
      <c r="P136" s="111"/>
      <c r="Q136" s="111">
        <v>0.1</v>
      </c>
      <c r="R136" s="111">
        <f t="shared" si="4"/>
        <v>30.265091666666667</v>
      </c>
    </row>
    <row r="137" spans="1:18" ht="12.75">
      <c r="A137" s="110">
        <v>65</v>
      </c>
      <c r="B137" s="110" t="s">
        <v>514</v>
      </c>
      <c r="C137" s="110" t="s">
        <v>515</v>
      </c>
      <c r="D137" s="110" t="s">
        <v>371</v>
      </c>
      <c r="E137" s="131" t="s">
        <v>516</v>
      </c>
      <c r="F137" s="110">
        <v>1970</v>
      </c>
      <c r="G137" s="110">
        <v>2</v>
      </c>
      <c r="H137" s="111">
        <v>113928.46</v>
      </c>
      <c r="I137" s="111">
        <v>0</v>
      </c>
      <c r="J137" s="111">
        <v>100</v>
      </c>
      <c r="K137" s="111">
        <v>0.02</v>
      </c>
      <c r="L137" s="111"/>
      <c r="M137" s="111"/>
      <c r="N137" s="111"/>
      <c r="O137" s="111"/>
      <c r="P137" s="111"/>
      <c r="Q137" s="111">
        <v>0.1</v>
      </c>
      <c r="R137" s="111">
        <f t="shared" si="4"/>
        <v>18.98807666666667</v>
      </c>
    </row>
    <row r="138" spans="1:18" ht="12.75">
      <c r="A138" s="110">
        <v>66</v>
      </c>
      <c r="B138" s="110" t="s">
        <v>517</v>
      </c>
      <c r="C138" s="110" t="s">
        <v>515</v>
      </c>
      <c r="D138" s="110" t="s">
        <v>371</v>
      </c>
      <c r="E138" s="131" t="s">
        <v>518</v>
      </c>
      <c r="F138" s="110">
        <v>1970</v>
      </c>
      <c r="G138" s="110">
        <v>1</v>
      </c>
      <c r="H138" s="111">
        <v>90343.54</v>
      </c>
      <c r="I138" s="111">
        <v>0</v>
      </c>
      <c r="J138" s="111">
        <v>100</v>
      </c>
      <c r="K138" s="111">
        <v>0.02</v>
      </c>
      <c r="L138" s="111"/>
      <c r="M138" s="111"/>
      <c r="N138" s="111"/>
      <c r="O138" s="111"/>
      <c r="P138" s="111"/>
      <c r="Q138" s="111">
        <v>0.1</v>
      </c>
      <c r="R138" s="111">
        <f aca="true" t="shared" si="6" ref="R138:R201">SUM(H138*K138*Q138/12)</f>
        <v>15.057256666666667</v>
      </c>
    </row>
    <row r="139" spans="1:18" ht="12.75">
      <c r="A139" s="110">
        <v>67</v>
      </c>
      <c r="B139" s="110" t="s">
        <v>519</v>
      </c>
      <c r="C139" s="110"/>
      <c r="D139" s="110" t="s">
        <v>371</v>
      </c>
      <c r="E139" s="131" t="s">
        <v>520</v>
      </c>
      <c r="F139" s="110">
        <v>1987</v>
      </c>
      <c r="G139" s="110">
        <v>1</v>
      </c>
      <c r="H139" s="111">
        <v>29720.05</v>
      </c>
      <c r="I139" s="111">
        <v>0</v>
      </c>
      <c r="J139" s="111">
        <v>100</v>
      </c>
      <c r="K139" s="111">
        <v>0.02</v>
      </c>
      <c r="L139" s="111"/>
      <c r="M139" s="111"/>
      <c r="N139" s="111"/>
      <c r="O139" s="111"/>
      <c r="P139" s="111"/>
      <c r="Q139" s="111">
        <v>0.1</v>
      </c>
      <c r="R139" s="111">
        <f t="shared" si="6"/>
        <v>4.953341666666667</v>
      </c>
    </row>
    <row r="140" spans="1:18" ht="12.75">
      <c r="A140" s="110">
        <v>68</v>
      </c>
      <c r="B140" s="110" t="s">
        <v>521</v>
      </c>
      <c r="C140" s="110"/>
      <c r="D140" s="110" t="s">
        <v>371</v>
      </c>
      <c r="E140" s="131" t="s">
        <v>522</v>
      </c>
      <c r="F140" s="110">
        <v>1990</v>
      </c>
      <c r="G140" s="110">
        <v>1</v>
      </c>
      <c r="H140" s="111">
        <v>33650.21</v>
      </c>
      <c r="I140" s="111">
        <v>0</v>
      </c>
      <c r="J140" s="111">
        <v>100</v>
      </c>
      <c r="K140" s="111">
        <v>0.02</v>
      </c>
      <c r="L140" s="111"/>
      <c r="M140" s="111"/>
      <c r="N140" s="111"/>
      <c r="O140" s="111"/>
      <c r="P140" s="111"/>
      <c r="Q140" s="111">
        <v>0.1</v>
      </c>
      <c r="R140" s="111">
        <f t="shared" si="6"/>
        <v>5.608368333333334</v>
      </c>
    </row>
    <row r="141" spans="1:18" ht="12.75">
      <c r="A141" s="110">
        <v>69</v>
      </c>
      <c r="B141" s="110" t="s">
        <v>523</v>
      </c>
      <c r="C141" s="110"/>
      <c r="D141" s="110" t="s">
        <v>371</v>
      </c>
      <c r="E141" s="131" t="s">
        <v>524</v>
      </c>
      <c r="F141" s="110">
        <v>1994</v>
      </c>
      <c r="G141" s="110">
        <v>1</v>
      </c>
      <c r="H141" s="111">
        <v>4654.19</v>
      </c>
      <c r="I141" s="111">
        <v>0</v>
      </c>
      <c r="J141" s="111">
        <v>100</v>
      </c>
      <c r="K141" s="111">
        <v>0.02</v>
      </c>
      <c r="L141" s="111"/>
      <c r="M141" s="111"/>
      <c r="N141" s="111"/>
      <c r="O141" s="111"/>
      <c r="P141" s="111"/>
      <c r="Q141" s="111">
        <v>0.1</v>
      </c>
      <c r="R141" s="111">
        <f t="shared" si="6"/>
        <v>0.7756983333333333</v>
      </c>
    </row>
    <row r="142" spans="1:18" ht="12.75">
      <c r="A142" s="110">
        <v>70</v>
      </c>
      <c r="B142" s="110" t="s">
        <v>525</v>
      </c>
      <c r="C142" s="110"/>
      <c r="D142" s="110" t="s">
        <v>371</v>
      </c>
      <c r="E142" s="131" t="s">
        <v>526</v>
      </c>
      <c r="F142" s="110">
        <v>1996</v>
      </c>
      <c r="G142" s="110">
        <v>1</v>
      </c>
      <c r="H142" s="111">
        <v>4114.25</v>
      </c>
      <c r="I142" s="111">
        <v>0</v>
      </c>
      <c r="J142" s="111">
        <v>100</v>
      </c>
      <c r="K142" s="111">
        <v>0.02</v>
      </c>
      <c r="L142" s="111"/>
      <c r="M142" s="111"/>
      <c r="N142" s="111"/>
      <c r="O142" s="111"/>
      <c r="P142" s="111"/>
      <c r="Q142" s="111">
        <v>0.1</v>
      </c>
      <c r="R142" s="111">
        <f t="shared" si="6"/>
        <v>0.6857083333333334</v>
      </c>
    </row>
    <row r="143" spans="1:18" ht="12.75">
      <c r="A143" s="110">
        <v>71</v>
      </c>
      <c r="B143" s="110" t="s">
        <v>74</v>
      </c>
      <c r="C143" s="110" t="s">
        <v>527</v>
      </c>
      <c r="D143" s="110" t="s">
        <v>371</v>
      </c>
      <c r="E143" s="131" t="s">
        <v>528</v>
      </c>
      <c r="F143" s="110">
        <v>2001</v>
      </c>
      <c r="G143" s="110">
        <v>1</v>
      </c>
      <c r="H143" s="111">
        <v>17576.25</v>
      </c>
      <c r="I143" s="111">
        <v>0</v>
      </c>
      <c r="J143" s="111">
        <v>100</v>
      </c>
      <c r="K143" s="111">
        <v>0.02</v>
      </c>
      <c r="L143" s="111"/>
      <c r="M143" s="111"/>
      <c r="N143" s="111"/>
      <c r="O143" s="111"/>
      <c r="P143" s="111"/>
      <c r="Q143" s="111">
        <v>0.1</v>
      </c>
      <c r="R143" s="111">
        <f t="shared" si="6"/>
        <v>2.9293750000000003</v>
      </c>
    </row>
    <row r="144" spans="1:18" ht="12.75">
      <c r="A144" s="110">
        <v>72</v>
      </c>
      <c r="B144" s="110" t="s">
        <v>525</v>
      </c>
      <c r="C144" s="110"/>
      <c r="D144" s="110" t="s">
        <v>371</v>
      </c>
      <c r="E144" s="131" t="s">
        <v>529</v>
      </c>
      <c r="F144" s="110">
        <v>1996</v>
      </c>
      <c r="G144" s="110">
        <v>1</v>
      </c>
      <c r="H144" s="111">
        <v>5360.05</v>
      </c>
      <c r="I144" s="111">
        <v>0</v>
      </c>
      <c r="J144" s="111">
        <v>100</v>
      </c>
      <c r="K144" s="111">
        <v>0.02</v>
      </c>
      <c r="L144" s="111"/>
      <c r="M144" s="111"/>
      <c r="N144" s="111"/>
      <c r="O144" s="111"/>
      <c r="P144" s="111"/>
      <c r="Q144" s="111">
        <v>0.1</v>
      </c>
      <c r="R144" s="111">
        <f t="shared" si="6"/>
        <v>0.8933416666666668</v>
      </c>
    </row>
    <row r="145" spans="1:18" ht="12.75">
      <c r="A145" s="110">
        <v>73</v>
      </c>
      <c r="B145" s="110" t="s">
        <v>74</v>
      </c>
      <c r="C145" s="110" t="s">
        <v>527</v>
      </c>
      <c r="D145" s="110" t="s">
        <v>371</v>
      </c>
      <c r="E145" s="131" t="s">
        <v>530</v>
      </c>
      <c r="F145" s="110">
        <v>2001</v>
      </c>
      <c r="G145" s="110">
        <v>1</v>
      </c>
      <c r="H145" s="111">
        <v>17576.25</v>
      </c>
      <c r="I145" s="111">
        <v>0</v>
      </c>
      <c r="J145" s="111">
        <v>100</v>
      </c>
      <c r="K145" s="111">
        <v>0.02</v>
      </c>
      <c r="L145" s="111"/>
      <c r="M145" s="111"/>
      <c r="N145" s="111"/>
      <c r="O145" s="111"/>
      <c r="P145" s="111"/>
      <c r="Q145" s="111">
        <v>0.1</v>
      </c>
      <c r="R145" s="111">
        <f t="shared" si="6"/>
        <v>2.9293750000000003</v>
      </c>
    </row>
    <row r="146" spans="1:18" ht="12.75">
      <c r="A146" s="110">
        <v>74</v>
      </c>
      <c r="B146" s="110" t="s">
        <v>74</v>
      </c>
      <c r="C146" s="110" t="s">
        <v>527</v>
      </c>
      <c r="D146" s="110" t="s">
        <v>371</v>
      </c>
      <c r="E146" s="131" t="s">
        <v>531</v>
      </c>
      <c r="F146" s="110">
        <v>2001</v>
      </c>
      <c r="G146" s="110">
        <v>1</v>
      </c>
      <c r="H146" s="111">
        <v>17576.25</v>
      </c>
      <c r="I146" s="111">
        <v>0</v>
      </c>
      <c r="J146" s="111">
        <v>100</v>
      </c>
      <c r="K146" s="111">
        <v>0.02</v>
      </c>
      <c r="L146" s="111"/>
      <c r="M146" s="111"/>
      <c r="N146" s="111"/>
      <c r="O146" s="111"/>
      <c r="P146" s="111"/>
      <c r="Q146" s="111">
        <v>0.1</v>
      </c>
      <c r="R146" s="111">
        <f t="shared" si="6"/>
        <v>2.9293750000000003</v>
      </c>
    </row>
    <row r="147" spans="1:18" ht="12.75">
      <c r="A147" s="110">
        <v>75</v>
      </c>
      <c r="B147" s="110" t="s">
        <v>74</v>
      </c>
      <c r="C147" s="110" t="s">
        <v>527</v>
      </c>
      <c r="D147" s="110" t="s">
        <v>371</v>
      </c>
      <c r="E147" s="131" t="s">
        <v>532</v>
      </c>
      <c r="F147" s="110">
        <v>2001</v>
      </c>
      <c r="G147" s="110">
        <v>2</v>
      </c>
      <c r="H147" s="111">
        <v>35153.92</v>
      </c>
      <c r="I147" s="111">
        <v>0</v>
      </c>
      <c r="J147" s="111">
        <v>100</v>
      </c>
      <c r="K147" s="111">
        <v>0.02</v>
      </c>
      <c r="L147" s="111"/>
      <c r="M147" s="111"/>
      <c r="N147" s="111"/>
      <c r="O147" s="111"/>
      <c r="P147" s="111"/>
      <c r="Q147" s="111">
        <v>0.1</v>
      </c>
      <c r="R147" s="111">
        <f t="shared" si="6"/>
        <v>5.858986666666667</v>
      </c>
    </row>
    <row r="148" spans="1:18" ht="12.75">
      <c r="A148" s="110">
        <v>76</v>
      </c>
      <c r="B148" s="110" t="s">
        <v>523</v>
      </c>
      <c r="C148" s="110"/>
      <c r="D148" s="110" t="s">
        <v>371</v>
      </c>
      <c r="E148" s="131" t="s">
        <v>533</v>
      </c>
      <c r="F148" s="110">
        <v>1993</v>
      </c>
      <c r="G148" s="110">
        <v>2</v>
      </c>
      <c r="H148" s="111">
        <v>7592.94</v>
      </c>
      <c r="I148" s="111">
        <v>0</v>
      </c>
      <c r="J148" s="111">
        <v>100</v>
      </c>
      <c r="K148" s="111">
        <v>0.02</v>
      </c>
      <c r="L148" s="111"/>
      <c r="M148" s="111"/>
      <c r="N148" s="111"/>
      <c r="O148" s="111"/>
      <c r="P148" s="111"/>
      <c r="Q148" s="111">
        <v>0.1</v>
      </c>
      <c r="R148" s="111">
        <f t="shared" si="6"/>
        <v>1.26549</v>
      </c>
    </row>
    <row r="149" spans="1:18" ht="12.75">
      <c r="A149" s="110">
        <v>77</v>
      </c>
      <c r="B149" s="110" t="s">
        <v>534</v>
      </c>
      <c r="C149" s="110"/>
      <c r="D149" s="110" t="s">
        <v>371</v>
      </c>
      <c r="E149" s="131" t="s">
        <v>535</v>
      </c>
      <c r="F149" s="110">
        <v>1991</v>
      </c>
      <c r="G149" s="110">
        <v>4</v>
      </c>
      <c r="H149" s="111">
        <v>1040062.48</v>
      </c>
      <c r="I149" s="111">
        <v>0</v>
      </c>
      <c r="J149" s="111">
        <v>100</v>
      </c>
      <c r="K149" s="111">
        <v>0.02</v>
      </c>
      <c r="L149" s="111"/>
      <c r="M149" s="111"/>
      <c r="N149" s="111"/>
      <c r="O149" s="111"/>
      <c r="P149" s="111"/>
      <c r="Q149" s="111">
        <v>0.1</v>
      </c>
      <c r="R149" s="111">
        <f t="shared" si="6"/>
        <v>173.34374666666668</v>
      </c>
    </row>
    <row r="150" spans="1:18" ht="12.75">
      <c r="A150" s="110">
        <v>78</v>
      </c>
      <c r="B150" s="110" t="s">
        <v>534</v>
      </c>
      <c r="C150" s="110"/>
      <c r="D150" s="110" t="s">
        <v>371</v>
      </c>
      <c r="E150" s="131" t="s">
        <v>536</v>
      </c>
      <c r="F150" s="110">
        <v>1995</v>
      </c>
      <c r="G150" s="110">
        <v>1</v>
      </c>
      <c r="H150" s="111">
        <v>153849.05</v>
      </c>
      <c r="I150" s="111">
        <v>0</v>
      </c>
      <c r="J150" s="111">
        <v>100</v>
      </c>
      <c r="K150" s="111">
        <v>0.02</v>
      </c>
      <c r="L150" s="111"/>
      <c r="M150" s="111"/>
      <c r="N150" s="111"/>
      <c r="O150" s="111"/>
      <c r="P150" s="111"/>
      <c r="Q150" s="111">
        <v>0.1</v>
      </c>
      <c r="R150" s="111">
        <f t="shared" si="6"/>
        <v>25.641508333333334</v>
      </c>
    </row>
    <row r="151" spans="1:18" ht="12.75">
      <c r="A151" s="110">
        <v>79</v>
      </c>
      <c r="B151" s="110" t="s">
        <v>534</v>
      </c>
      <c r="C151" s="110"/>
      <c r="D151" s="110" t="s">
        <v>371</v>
      </c>
      <c r="E151" s="131" t="s">
        <v>537</v>
      </c>
      <c r="F151" s="110">
        <v>1998</v>
      </c>
      <c r="G151" s="110">
        <v>2</v>
      </c>
      <c r="H151" s="111">
        <v>314011.04</v>
      </c>
      <c r="I151" s="111">
        <v>0</v>
      </c>
      <c r="J151" s="111">
        <v>100</v>
      </c>
      <c r="K151" s="111">
        <v>0.02</v>
      </c>
      <c r="L151" s="111"/>
      <c r="M151" s="111"/>
      <c r="N151" s="111"/>
      <c r="O151" s="111"/>
      <c r="P151" s="111"/>
      <c r="Q151" s="111">
        <v>0.1</v>
      </c>
      <c r="R151" s="111">
        <f t="shared" si="6"/>
        <v>52.33517333333334</v>
      </c>
    </row>
    <row r="152" spans="1:18" ht="12.75">
      <c r="A152" s="110">
        <v>80</v>
      </c>
      <c r="B152" s="110" t="s">
        <v>534</v>
      </c>
      <c r="C152" s="110"/>
      <c r="D152" s="110" t="s">
        <v>371</v>
      </c>
      <c r="E152" s="131" t="s">
        <v>538</v>
      </c>
      <c r="F152" s="110">
        <v>1995</v>
      </c>
      <c r="G152" s="110">
        <v>1</v>
      </c>
      <c r="H152" s="111">
        <v>159118.2</v>
      </c>
      <c r="I152" s="111">
        <v>0</v>
      </c>
      <c r="J152" s="111">
        <v>100</v>
      </c>
      <c r="K152" s="111">
        <v>0.02</v>
      </c>
      <c r="L152" s="111"/>
      <c r="M152" s="111"/>
      <c r="N152" s="111"/>
      <c r="O152" s="111"/>
      <c r="P152" s="111"/>
      <c r="Q152" s="111">
        <v>0.1</v>
      </c>
      <c r="R152" s="111">
        <f t="shared" si="6"/>
        <v>26.519700000000004</v>
      </c>
    </row>
    <row r="153" spans="1:18" ht="12.75">
      <c r="A153" s="110">
        <v>81</v>
      </c>
      <c r="B153" s="110" t="s">
        <v>534</v>
      </c>
      <c r="C153" s="110"/>
      <c r="D153" s="110" t="s">
        <v>371</v>
      </c>
      <c r="E153" s="131" t="s">
        <v>539</v>
      </c>
      <c r="F153" s="110">
        <v>1994</v>
      </c>
      <c r="G153" s="110">
        <v>2</v>
      </c>
      <c r="H153" s="111">
        <v>44838.76</v>
      </c>
      <c r="I153" s="111">
        <v>0</v>
      </c>
      <c r="J153" s="111">
        <v>100</v>
      </c>
      <c r="K153" s="111">
        <v>0.02</v>
      </c>
      <c r="L153" s="111"/>
      <c r="M153" s="111"/>
      <c r="N153" s="111"/>
      <c r="O153" s="111"/>
      <c r="P153" s="111"/>
      <c r="Q153" s="111">
        <v>0.1</v>
      </c>
      <c r="R153" s="111">
        <f t="shared" si="6"/>
        <v>7.473126666666668</v>
      </c>
    </row>
    <row r="154" spans="1:18" ht="12.75">
      <c r="A154" s="110">
        <v>82</v>
      </c>
      <c r="B154" s="110" t="s">
        <v>534</v>
      </c>
      <c r="C154" s="110"/>
      <c r="D154" s="110" t="s">
        <v>371</v>
      </c>
      <c r="E154" s="131" t="s">
        <v>540</v>
      </c>
      <c r="F154" s="110">
        <v>1990</v>
      </c>
      <c r="G154" s="110">
        <v>2</v>
      </c>
      <c r="H154" s="111">
        <v>285469.44</v>
      </c>
      <c r="I154" s="111">
        <v>0</v>
      </c>
      <c r="J154" s="111">
        <v>100</v>
      </c>
      <c r="K154" s="111">
        <v>0.02</v>
      </c>
      <c r="L154" s="111"/>
      <c r="M154" s="111"/>
      <c r="N154" s="111"/>
      <c r="O154" s="111"/>
      <c r="P154" s="111"/>
      <c r="Q154" s="111">
        <v>0.1</v>
      </c>
      <c r="R154" s="111">
        <f t="shared" si="6"/>
        <v>47.57824</v>
      </c>
    </row>
    <row r="155" spans="1:18" ht="12.75">
      <c r="A155" s="110">
        <v>83</v>
      </c>
      <c r="B155" s="110" t="s">
        <v>534</v>
      </c>
      <c r="C155" s="110"/>
      <c r="D155" s="110" t="s">
        <v>371</v>
      </c>
      <c r="E155" s="131" t="s">
        <v>541</v>
      </c>
      <c r="F155" s="110">
        <v>1992</v>
      </c>
      <c r="G155" s="110">
        <v>4</v>
      </c>
      <c r="H155" s="111">
        <v>727258.48</v>
      </c>
      <c r="I155" s="111">
        <v>0</v>
      </c>
      <c r="J155" s="111">
        <v>100</v>
      </c>
      <c r="K155" s="111">
        <v>0.02</v>
      </c>
      <c r="L155" s="111"/>
      <c r="M155" s="111"/>
      <c r="N155" s="111"/>
      <c r="O155" s="111"/>
      <c r="P155" s="111"/>
      <c r="Q155" s="111">
        <v>0.1</v>
      </c>
      <c r="R155" s="111">
        <f t="shared" si="6"/>
        <v>121.20974666666666</v>
      </c>
    </row>
    <row r="156" spans="1:18" ht="12.75">
      <c r="A156" s="110">
        <v>84</v>
      </c>
      <c r="B156" s="110" t="s">
        <v>534</v>
      </c>
      <c r="C156" s="110"/>
      <c r="D156" s="110" t="s">
        <v>371</v>
      </c>
      <c r="E156" s="131" t="s">
        <v>542</v>
      </c>
      <c r="F156" s="110">
        <v>1993</v>
      </c>
      <c r="G156" s="110">
        <v>1</v>
      </c>
      <c r="H156" s="111">
        <v>232264.7</v>
      </c>
      <c r="I156" s="111">
        <v>0</v>
      </c>
      <c r="J156" s="111">
        <v>100</v>
      </c>
      <c r="K156" s="111">
        <v>0.02</v>
      </c>
      <c r="L156" s="111"/>
      <c r="M156" s="111"/>
      <c r="N156" s="111"/>
      <c r="O156" s="111"/>
      <c r="P156" s="111"/>
      <c r="Q156" s="111">
        <v>0.1</v>
      </c>
      <c r="R156" s="111">
        <f t="shared" si="6"/>
        <v>38.710783333333346</v>
      </c>
    </row>
    <row r="157" spans="1:18" ht="12.75">
      <c r="A157" s="110">
        <v>85</v>
      </c>
      <c r="B157" s="110" t="s">
        <v>534</v>
      </c>
      <c r="C157" s="110"/>
      <c r="D157" s="110" t="s">
        <v>371</v>
      </c>
      <c r="E157" s="131" t="s">
        <v>543</v>
      </c>
      <c r="F157" s="110">
        <v>1995</v>
      </c>
      <c r="G157" s="110">
        <v>1</v>
      </c>
      <c r="H157" s="111">
        <v>319912.75</v>
      </c>
      <c r="I157" s="111">
        <v>0</v>
      </c>
      <c r="J157" s="111">
        <v>100</v>
      </c>
      <c r="K157" s="111">
        <v>0.02</v>
      </c>
      <c r="L157" s="111"/>
      <c r="M157" s="111"/>
      <c r="N157" s="111"/>
      <c r="O157" s="111"/>
      <c r="P157" s="111"/>
      <c r="Q157" s="111">
        <v>0.1</v>
      </c>
      <c r="R157" s="111">
        <f t="shared" si="6"/>
        <v>53.31879166666667</v>
      </c>
    </row>
    <row r="158" spans="1:18" ht="12.75">
      <c r="A158" s="110">
        <v>86</v>
      </c>
      <c r="B158" s="110" t="s">
        <v>544</v>
      </c>
      <c r="C158" s="110"/>
      <c r="D158" s="110" t="s">
        <v>371</v>
      </c>
      <c r="E158" s="131" t="s">
        <v>545</v>
      </c>
      <c r="F158" s="110">
        <v>1993</v>
      </c>
      <c r="G158" s="110">
        <v>1</v>
      </c>
      <c r="H158" s="111">
        <v>148082.34</v>
      </c>
      <c r="I158" s="111">
        <v>0</v>
      </c>
      <c r="J158" s="111">
        <v>100</v>
      </c>
      <c r="K158" s="111">
        <v>0.02</v>
      </c>
      <c r="L158" s="111"/>
      <c r="M158" s="111"/>
      <c r="N158" s="111"/>
      <c r="O158" s="111"/>
      <c r="P158" s="111"/>
      <c r="Q158" s="111">
        <v>0.1</v>
      </c>
      <c r="R158" s="111">
        <f t="shared" si="6"/>
        <v>24.680390000000003</v>
      </c>
    </row>
    <row r="159" spans="1:18" ht="12.75">
      <c r="A159" s="110">
        <v>87</v>
      </c>
      <c r="B159" s="110" t="s">
        <v>544</v>
      </c>
      <c r="C159" s="110"/>
      <c r="D159" s="110" t="s">
        <v>371</v>
      </c>
      <c r="E159" s="131" t="s">
        <v>546</v>
      </c>
      <c r="F159" s="110">
        <v>1995</v>
      </c>
      <c r="G159" s="110">
        <v>1</v>
      </c>
      <c r="H159" s="111">
        <v>52704.03</v>
      </c>
      <c r="I159" s="111">
        <v>0</v>
      </c>
      <c r="J159" s="111">
        <v>100</v>
      </c>
      <c r="K159" s="111">
        <v>0.02</v>
      </c>
      <c r="L159" s="111"/>
      <c r="M159" s="111"/>
      <c r="N159" s="111"/>
      <c r="O159" s="111"/>
      <c r="P159" s="111"/>
      <c r="Q159" s="111">
        <v>0.1</v>
      </c>
      <c r="R159" s="111">
        <f t="shared" si="6"/>
        <v>8.784005</v>
      </c>
    </row>
    <row r="160" spans="1:18" ht="12.75">
      <c r="A160" s="110">
        <v>88</v>
      </c>
      <c r="B160" s="110" t="s">
        <v>544</v>
      </c>
      <c r="C160" s="110"/>
      <c r="D160" s="110" t="s">
        <v>371</v>
      </c>
      <c r="E160" s="131" t="s">
        <v>547</v>
      </c>
      <c r="F160" s="110">
        <v>1991</v>
      </c>
      <c r="G160" s="110">
        <v>2</v>
      </c>
      <c r="H160" s="111">
        <v>448302.88</v>
      </c>
      <c r="I160" s="111">
        <v>0</v>
      </c>
      <c r="J160" s="111">
        <v>100</v>
      </c>
      <c r="K160" s="111">
        <v>0.02</v>
      </c>
      <c r="L160" s="111"/>
      <c r="M160" s="111"/>
      <c r="N160" s="111"/>
      <c r="O160" s="111"/>
      <c r="P160" s="111"/>
      <c r="Q160" s="111">
        <v>0.1</v>
      </c>
      <c r="R160" s="111">
        <f t="shared" si="6"/>
        <v>74.71714666666666</v>
      </c>
    </row>
    <row r="161" spans="1:18" ht="12.75">
      <c r="A161" s="110">
        <v>89</v>
      </c>
      <c r="B161" s="110" t="s">
        <v>534</v>
      </c>
      <c r="C161" s="110"/>
      <c r="D161" s="110" t="s">
        <v>371</v>
      </c>
      <c r="E161" s="131" t="s">
        <v>548</v>
      </c>
      <c r="F161" s="110">
        <v>1992</v>
      </c>
      <c r="G161" s="110">
        <v>2</v>
      </c>
      <c r="H161" s="111">
        <v>181654.52</v>
      </c>
      <c r="I161" s="111">
        <v>0</v>
      </c>
      <c r="J161" s="111">
        <v>100</v>
      </c>
      <c r="K161" s="111">
        <v>0.02</v>
      </c>
      <c r="L161" s="111"/>
      <c r="M161" s="111"/>
      <c r="N161" s="111"/>
      <c r="O161" s="111"/>
      <c r="P161" s="111"/>
      <c r="Q161" s="111">
        <v>0.1</v>
      </c>
      <c r="R161" s="111">
        <f t="shared" si="6"/>
        <v>30.275753333333338</v>
      </c>
    </row>
    <row r="162" spans="1:18" ht="12.75">
      <c r="A162" s="110">
        <v>90</v>
      </c>
      <c r="B162" s="110" t="s">
        <v>534</v>
      </c>
      <c r="C162" s="110"/>
      <c r="D162" s="110" t="s">
        <v>371</v>
      </c>
      <c r="E162" s="131" t="s">
        <v>549</v>
      </c>
      <c r="F162" s="110">
        <v>1994</v>
      </c>
      <c r="G162" s="110">
        <v>2</v>
      </c>
      <c r="H162" s="111">
        <v>662344.52</v>
      </c>
      <c r="I162" s="111">
        <v>0</v>
      </c>
      <c r="J162" s="111">
        <v>100</v>
      </c>
      <c r="K162" s="111">
        <v>0.02</v>
      </c>
      <c r="L162" s="111"/>
      <c r="M162" s="111"/>
      <c r="N162" s="111"/>
      <c r="O162" s="111"/>
      <c r="P162" s="111"/>
      <c r="Q162" s="111">
        <v>0.1</v>
      </c>
      <c r="R162" s="111">
        <f t="shared" si="6"/>
        <v>110.39075333333335</v>
      </c>
    </row>
    <row r="163" spans="1:18" ht="12.75">
      <c r="A163" s="110">
        <v>91</v>
      </c>
      <c r="B163" s="110" t="s">
        <v>544</v>
      </c>
      <c r="C163" s="110"/>
      <c r="D163" s="110" t="s">
        <v>371</v>
      </c>
      <c r="E163" s="131" t="s">
        <v>550</v>
      </c>
      <c r="F163" s="110">
        <v>1995</v>
      </c>
      <c r="G163" s="110">
        <v>1</v>
      </c>
      <c r="H163" s="111">
        <v>135771.98</v>
      </c>
      <c r="I163" s="111">
        <v>0</v>
      </c>
      <c r="J163" s="111">
        <v>100</v>
      </c>
      <c r="K163" s="111">
        <v>0.02</v>
      </c>
      <c r="L163" s="111"/>
      <c r="M163" s="111"/>
      <c r="N163" s="111"/>
      <c r="O163" s="111"/>
      <c r="P163" s="111"/>
      <c r="Q163" s="111">
        <v>0.1</v>
      </c>
      <c r="R163" s="111">
        <f t="shared" si="6"/>
        <v>22.628663333333336</v>
      </c>
    </row>
    <row r="164" spans="1:18" ht="12.75">
      <c r="A164" s="110">
        <v>92</v>
      </c>
      <c r="B164" s="110" t="s">
        <v>551</v>
      </c>
      <c r="C164" s="110"/>
      <c r="D164" s="110" t="s">
        <v>371</v>
      </c>
      <c r="E164" s="131" t="s">
        <v>552</v>
      </c>
      <c r="F164" s="110">
        <v>1998</v>
      </c>
      <c r="G164" s="110">
        <v>1</v>
      </c>
      <c r="H164" s="111">
        <v>42120</v>
      </c>
      <c r="I164" s="111">
        <v>16945.65</v>
      </c>
      <c r="J164" s="111">
        <f>SUM(100-(I164*100/H164))</f>
        <v>59.768162393162385</v>
      </c>
      <c r="K164" s="111">
        <v>0.06</v>
      </c>
      <c r="L164" s="111"/>
      <c r="M164" s="111"/>
      <c r="N164" s="111"/>
      <c r="O164" s="111"/>
      <c r="P164" s="111"/>
      <c r="Q164" s="111">
        <v>0.1</v>
      </c>
      <c r="R164" s="111">
        <f t="shared" si="6"/>
        <v>21.06</v>
      </c>
    </row>
    <row r="165" spans="1:18" ht="12.75">
      <c r="A165" s="110">
        <v>93</v>
      </c>
      <c r="B165" s="110" t="s">
        <v>553</v>
      </c>
      <c r="C165" s="110"/>
      <c r="D165" s="110" t="s">
        <v>371</v>
      </c>
      <c r="E165" s="131" t="s">
        <v>554</v>
      </c>
      <c r="F165" s="110">
        <v>1999</v>
      </c>
      <c r="G165" s="110">
        <v>1</v>
      </c>
      <c r="H165" s="111">
        <v>8424</v>
      </c>
      <c r="I165" s="111">
        <v>0</v>
      </c>
      <c r="J165" s="111">
        <v>100</v>
      </c>
      <c r="K165" s="111">
        <v>0.02</v>
      </c>
      <c r="L165" s="111"/>
      <c r="M165" s="111"/>
      <c r="N165" s="111"/>
      <c r="O165" s="111"/>
      <c r="P165" s="111"/>
      <c r="Q165" s="111">
        <v>0.1</v>
      </c>
      <c r="R165" s="111">
        <f t="shared" si="6"/>
        <v>1.404</v>
      </c>
    </row>
    <row r="166" spans="1:18" ht="12.75">
      <c r="A166" s="110">
        <v>94</v>
      </c>
      <c r="B166" s="110" t="s">
        <v>555</v>
      </c>
      <c r="C166" s="110"/>
      <c r="D166" s="110" t="s">
        <v>371</v>
      </c>
      <c r="E166" s="131" t="s">
        <v>556</v>
      </c>
      <c r="F166" s="110">
        <v>1996</v>
      </c>
      <c r="G166" s="110">
        <v>1</v>
      </c>
      <c r="H166" s="111">
        <v>528</v>
      </c>
      <c r="I166" s="111">
        <v>0</v>
      </c>
      <c r="J166" s="111">
        <v>100</v>
      </c>
      <c r="K166" s="111">
        <v>0.02</v>
      </c>
      <c r="L166" s="111"/>
      <c r="M166" s="111"/>
      <c r="N166" s="111"/>
      <c r="O166" s="111"/>
      <c r="P166" s="111"/>
      <c r="Q166" s="111">
        <v>0.1</v>
      </c>
      <c r="R166" s="111">
        <f t="shared" si="6"/>
        <v>0.08800000000000001</v>
      </c>
    </row>
    <row r="167" spans="1:18" ht="12.75">
      <c r="A167" s="110">
        <v>95</v>
      </c>
      <c r="B167" s="110" t="s">
        <v>557</v>
      </c>
      <c r="C167" s="110"/>
      <c r="D167" s="110" t="s">
        <v>371</v>
      </c>
      <c r="E167" s="131" t="s">
        <v>558</v>
      </c>
      <c r="F167" s="110">
        <v>1998</v>
      </c>
      <c r="G167" s="110">
        <v>1</v>
      </c>
      <c r="H167" s="111">
        <v>11583</v>
      </c>
      <c r="I167" s="111">
        <v>0</v>
      </c>
      <c r="J167" s="111">
        <v>100</v>
      </c>
      <c r="K167" s="111">
        <v>0.02</v>
      </c>
      <c r="L167" s="111"/>
      <c r="M167" s="111"/>
      <c r="N167" s="111"/>
      <c r="O167" s="111"/>
      <c r="P167" s="111"/>
      <c r="Q167" s="111">
        <v>0.1</v>
      </c>
      <c r="R167" s="111">
        <f t="shared" si="6"/>
        <v>1.9305</v>
      </c>
    </row>
    <row r="168" spans="1:18" ht="12.75">
      <c r="A168" s="110">
        <v>96</v>
      </c>
      <c r="B168" s="110" t="s">
        <v>559</v>
      </c>
      <c r="C168" s="110"/>
      <c r="D168" s="110" t="s">
        <v>371</v>
      </c>
      <c r="E168" s="131" t="s">
        <v>560</v>
      </c>
      <c r="F168" s="110">
        <v>2001</v>
      </c>
      <c r="G168" s="110">
        <v>1</v>
      </c>
      <c r="H168" s="111">
        <v>484</v>
      </c>
      <c r="I168" s="111">
        <v>0</v>
      </c>
      <c r="J168" s="111">
        <v>100</v>
      </c>
      <c r="K168" s="111">
        <v>0.02</v>
      </c>
      <c r="L168" s="111"/>
      <c r="M168" s="111"/>
      <c r="N168" s="111"/>
      <c r="O168" s="111"/>
      <c r="P168" s="111"/>
      <c r="Q168" s="111">
        <v>0.1</v>
      </c>
      <c r="R168" s="111">
        <f t="shared" si="6"/>
        <v>0.08066666666666666</v>
      </c>
    </row>
    <row r="169" spans="1:18" ht="24">
      <c r="A169" s="110">
        <v>97</v>
      </c>
      <c r="B169" s="110" t="s">
        <v>561</v>
      </c>
      <c r="C169" s="110"/>
      <c r="D169" s="110" t="s">
        <v>371</v>
      </c>
      <c r="E169" s="131" t="s">
        <v>562</v>
      </c>
      <c r="F169" s="110">
        <v>1970</v>
      </c>
      <c r="G169" s="110">
        <v>3</v>
      </c>
      <c r="H169" s="111">
        <v>23832.81</v>
      </c>
      <c r="I169" s="111">
        <v>0</v>
      </c>
      <c r="J169" s="111">
        <v>100</v>
      </c>
      <c r="K169" s="111">
        <v>0.02</v>
      </c>
      <c r="L169" s="111"/>
      <c r="M169" s="111"/>
      <c r="N169" s="111"/>
      <c r="O169" s="111"/>
      <c r="P169" s="111"/>
      <c r="Q169" s="111">
        <v>0.1</v>
      </c>
      <c r="R169" s="111">
        <f t="shared" si="6"/>
        <v>3.972135</v>
      </c>
    </row>
    <row r="170" spans="1:18" ht="12.75">
      <c r="A170" s="110">
        <v>98</v>
      </c>
      <c r="B170" s="110" t="s">
        <v>563</v>
      </c>
      <c r="C170" s="110"/>
      <c r="D170" s="110" t="s">
        <v>371</v>
      </c>
      <c r="E170" s="131" t="s">
        <v>564</v>
      </c>
      <c r="F170" s="110">
        <v>1987</v>
      </c>
      <c r="G170" s="110">
        <v>4</v>
      </c>
      <c r="H170" s="111">
        <v>212145.88</v>
      </c>
      <c r="I170" s="111">
        <v>0</v>
      </c>
      <c r="J170" s="111">
        <v>100</v>
      </c>
      <c r="K170" s="111">
        <v>0.02</v>
      </c>
      <c r="L170" s="111"/>
      <c r="M170" s="111"/>
      <c r="N170" s="111"/>
      <c r="O170" s="111"/>
      <c r="P170" s="111"/>
      <c r="Q170" s="111">
        <v>0.1</v>
      </c>
      <c r="R170" s="111">
        <f t="shared" si="6"/>
        <v>35.35764666666667</v>
      </c>
    </row>
    <row r="171" spans="1:18" ht="12.75">
      <c r="A171" s="110">
        <v>99</v>
      </c>
      <c r="B171" s="110" t="s">
        <v>565</v>
      </c>
      <c r="C171" s="110" t="s">
        <v>566</v>
      </c>
      <c r="D171" s="110" t="s">
        <v>371</v>
      </c>
      <c r="E171" s="131" t="s">
        <v>567</v>
      </c>
      <c r="F171" s="110">
        <v>1987</v>
      </c>
      <c r="G171" s="110">
        <v>1</v>
      </c>
      <c r="H171" s="111">
        <v>24159.28</v>
      </c>
      <c r="I171" s="111">
        <v>0</v>
      </c>
      <c r="J171" s="111">
        <v>100</v>
      </c>
      <c r="K171" s="111">
        <v>0.02</v>
      </c>
      <c r="L171" s="111"/>
      <c r="M171" s="111"/>
      <c r="N171" s="111"/>
      <c r="O171" s="111"/>
      <c r="P171" s="111"/>
      <c r="Q171" s="111">
        <v>0.1</v>
      </c>
      <c r="R171" s="111">
        <f t="shared" si="6"/>
        <v>4.0265466666666665</v>
      </c>
    </row>
    <row r="172" spans="1:18" ht="12.75">
      <c r="A172" s="110">
        <v>100</v>
      </c>
      <c r="B172" s="110" t="s">
        <v>568</v>
      </c>
      <c r="C172" s="110"/>
      <c r="D172" s="110" t="s">
        <v>371</v>
      </c>
      <c r="E172" s="131" t="s">
        <v>567</v>
      </c>
      <c r="F172" s="110">
        <v>1988</v>
      </c>
      <c r="G172" s="110">
        <v>1</v>
      </c>
      <c r="H172" s="111">
        <v>366840.63</v>
      </c>
      <c r="I172" s="111">
        <v>0</v>
      </c>
      <c r="J172" s="111">
        <v>100</v>
      </c>
      <c r="K172" s="111">
        <v>0.02</v>
      </c>
      <c r="L172" s="111"/>
      <c r="M172" s="111"/>
      <c r="N172" s="111"/>
      <c r="O172" s="111"/>
      <c r="P172" s="111"/>
      <c r="Q172" s="111">
        <v>0.1</v>
      </c>
      <c r="R172" s="111">
        <f t="shared" si="6"/>
        <v>61.140105000000005</v>
      </c>
    </row>
    <row r="173" spans="1:18" ht="12.75">
      <c r="A173" s="110">
        <v>101</v>
      </c>
      <c r="B173" s="110" t="s">
        <v>569</v>
      </c>
      <c r="C173" s="110"/>
      <c r="D173" s="110" t="s">
        <v>371</v>
      </c>
      <c r="E173" s="131" t="s">
        <v>570</v>
      </c>
      <c r="F173" s="110">
        <v>1988</v>
      </c>
      <c r="G173" s="110">
        <v>1</v>
      </c>
      <c r="H173" s="111">
        <v>575934.9</v>
      </c>
      <c r="I173" s="111">
        <v>0</v>
      </c>
      <c r="J173" s="111">
        <v>100</v>
      </c>
      <c r="K173" s="111">
        <v>0.02</v>
      </c>
      <c r="L173" s="111"/>
      <c r="M173" s="111"/>
      <c r="N173" s="111"/>
      <c r="O173" s="111"/>
      <c r="P173" s="111"/>
      <c r="Q173" s="111">
        <v>0.1</v>
      </c>
      <c r="R173" s="111">
        <f t="shared" si="6"/>
        <v>95.98915000000001</v>
      </c>
    </row>
    <row r="174" spans="1:18" ht="12.75">
      <c r="A174" s="110">
        <v>102</v>
      </c>
      <c r="B174" s="110" t="s">
        <v>571</v>
      </c>
      <c r="C174" s="110" t="s">
        <v>572</v>
      </c>
      <c r="D174" s="110" t="s">
        <v>371</v>
      </c>
      <c r="E174" s="131" t="s">
        <v>573</v>
      </c>
      <c r="F174" s="110">
        <v>1987</v>
      </c>
      <c r="G174" s="110">
        <v>1</v>
      </c>
      <c r="H174" s="111">
        <v>20029.67</v>
      </c>
      <c r="I174" s="111">
        <v>0</v>
      </c>
      <c r="J174" s="111">
        <v>100</v>
      </c>
      <c r="K174" s="111">
        <v>0.02</v>
      </c>
      <c r="L174" s="111"/>
      <c r="M174" s="111"/>
      <c r="N174" s="111"/>
      <c r="O174" s="111"/>
      <c r="P174" s="111"/>
      <c r="Q174" s="111">
        <v>0.1</v>
      </c>
      <c r="R174" s="111">
        <f t="shared" si="6"/>
        <v>3.3382783333333332</v>
      </c>
    </row>
    <row r="175" spans="1:18" ht="12.75">
      <c r="A175" s="110">
        <v>103</v>
      </c>
      <c r="B175" s="110" t="s">
        <v>574</v>
      </c>
      <c r="C175" s="110" t="s">
        <v>575</v>
      </c>
      <c r="D175" s="110" t="s">
        <v>371</v>
      </c>
      <c r="E175" s="131" t="s">
        <v>576</v>
      </c>
      <c r="F175" s="110">
        <v>1987</v>
      </c>
      <c r="G175" s="110">
        <v>1</v>
      </c>
      <c r="H175" s="111">
        <v>7877.82</v>
      </c>
      <c r="I175" s="111">
        <v>0</v>
      </c>
      <c r="J175" s="111">
        <v>100</v>
      </c>
      <c r="K175" s="111">
        <v>0.02</v>
      </c>
      <c r="L175" s="111"/>
      <c r="M175" s="111"/>
      <c r="N175" s="111"/>
      <c r="O175" s="111"/>
      <c r="P175" s="111"/>
      <c r="Q175" s="111">
        <v>0.1</v>
      </c>
      <c r="R175" s="111">
        <f t="shared" si="6"/>
        <v>1.31297</v>
      </c>
    </row>
    <row r="176" spans="1:18" ht="12.75">
      <c r="A176" s="110">
        <v>104</v>
      </c>
      <c r="B176" s="110" t="s">
        <v>577</v>
      </c>
      <c r="C176" s="110" t="s">
        <v>578</v>
      </c>
      <c r="D176" s="110" t="s">
        <v>371</v>
      </c>
      <c r="E176" s="131" t="s">
        <v>579</v>
      </c>
      <c r="F176" s="110">
        <v>1980</v>
      </c>
      <c r="G176" s="110">
        <v>1</v>
      </c>
      <c r="H176" s="111">
        <v>6170.1</v>
      </c>
      <c r="I176" s="111">
        <v>0</v>
      </c>
      <c r="J176" s="111">
        <v>100</v>
      </c>
      <c r="K176" s="111">
        <v>0.02</v>
      </c>
      <c r="L176" s="111"/>
      <c r="M176" s="111"/>
      <c r="N176" s="111"/>
      <c r="O176" s="111"/>
      <c r="P176" s="111"/>
      <c r="Q176" s="111">
        <v>0.1</v>
      </c>
      <c r="R176" s="111">
        <f t="shared" si="6"/>
        <v>1.0283500000000003</v>
      </c>
    </row>
    <row r="177" spans="1:18" ht="12.75">
      <c r="A177" s="110">
        <v>105</v>
      </c>
      <c r="B177" s="110" t="s">
        <v>577</v>
      </c>
      <c r="C177" s="110" t="s">
        <v>580</v>
      </c>
      <c r="D177" s="110" t="s">
        <v>371</v>
      </c>
      <c r="E177" s="131" t="s">
        <v>581</v>
      </c>
      <c r="F177" s="110">
        <v>1987</v>
      </c>
      <c r="G177" s="110">
        <v>1</v>
      </c>
      <c r="H177" s="111">
        <v>34824.72</v>
      </c>
      <c r="I177" s="111">
        <v>0</v>
      </c>
      <c r="J177" s="111">
        <v>100</v>
      </c>
      <c r="K177" s="111">
        <v>0.02</v>
      </c>
      <c r="L177" s="111"/>
      <c r="M177" s="111"/>
      <c r="N177" s="111"/>
      <c r="O177" s="111"/>
      <c r="P177" s="111"/>
      <c r="Q177" s="111">
        <v>0.1</v>
      </c>
      <c r="R177" s="111">
        <f t="shared" si="6"/>
        <v>5.804120000000001</v>
      </c>
    </row>
    <row r="178" spans="1:18" ht="12.75">
      <c r="A178" s="110">
        <v>106</v>
      </c>
      <c r="B178" s="110" t="s">
        <v>577</v>
      </c>
      <c r="C178" s="110" t="s">
        <v>578</v>
      </c>
      <c r="D178" s="110" t="s">
        <v>371</v>
      </c>
      <c r="E178" s="131" t="s">
        <v>582</v>
      </c>
      <c r="F178" s="110">
        <v>1987</v>
      </c>
      <c r="G178" s="110">
        <v>5</v>
      </c>
      <c r="H178" s="111">
        <v>40985.4</v>
      </c>
      <c r="I178" s="111">
        <v>0</v>
      </c>
      <c r="J178" s="111">
        <v>100</v>
      </c>
      <c r="K178" s="111">
        <v>0.02</v>
      </c>
      <c r="L178" s="111"/>
      <c r="M178" s="111"/>
      <c r="N178" s="111"/>
      <c r="O178" s="111"/>
      <c r="P178" s="111"/>
      <c r="Q178" s="111">
        <v>0.1</v>
      </c>
      <c r="R178" s="111">
        <f t="shared" si="6"/>
        <v>6.830900000000001</v>
      </c>
    </row>
    <row r="179" spans="1:18" ht="12.75">
      <c r="A179" s="110">
        <v>107</v>
      </c>
      <c r="B179" s="110" t="s">
        <v>583</v>
      </c>
      <c r="C179" s="110" t="s">
        <v>584</v>
      </c>
      <c r="D179" s="110" t="s">
        <v>371</v>
      </c>
      <c r="E179" s="131" t="s">
        <v>585</v>
      </c>
      <c r="F179" s="110">
        <v>2004</v>
      </c>
      <c r="G179" s="110">
        <v>1</v>
      </c>
      <c r="H179" s="111">
        <v>36212.4</v>
      </c>
      <c r="I179" s="111">
        <v>17064.31</v>
      </c>
      <c r="J179" s="111">
        <f>SUM(100-(I179*100/H179))</f>
        <v>52.87716362351017</v>
      </c>
      <c r="K179" s="111">
        <v>0.06</v>
      </c>
      <c r="L179" s="111"/>
      <c r="M179" s="111"/>
      <c r="N179" s="111"/>
      <c r="O179" s="111"/>
      <c r="P179" s="111"/>
      <c r="Q179" s="111">
        <v>0.1</v>
      </c>
      <c r="R179" s="111">
        <f t="shared" si="6"/>
        <v>18.1062</v>
      </c>
    </row>
    <row r="180" spans="1:18" ht="12.75">
      <c r="A180" s="110">
        <v>108</v>
      </c>
      <c r="B180" s="110" t="s">
        <v>586</v>
      </c>
      <c r="C180" s="110" t="s">
        <v>587</v>
      </c>
      <c r="D180" s="110" t="s">
        <v>371</v>
      </c>
      <c r="E180" s="131" t="s">
        <v>588</v>
      </c>
      <c r="F180" s="110">
        <v>2004</v>
      </c>
      <c r="G180" s="110">
        <v>1</v>
      </c>
      <c r="H180" s="111">
        <v>30630.6</v>
      </c>
      <c r="I180" s="111">
        <v>14439.54</v>
      </c>
      <c r="J180" s="111">
        <f aca="true" t="shared" si="7" ref="J180:J243">SUM(100-(I180*100/H180))</f>
        <v>52.85910168263109</v>
      </c>
      <c r="K180" s="111">
        <v>0.06</v>
      </c>
      <c r="L180" s="111"/>
      <c r="M180" s="111"/>
      <c r="N180" s="111"/>
      <c r="O180" s="111"/>
      <c r="P180" s="111"/>
      <c r="Q180" s="111">
        <v>0.1</v>
      </c>
      <c r="R180" s="111">
        <f t="shared" si="6"/>
        <v>15.315299999999999</v>
      </c>
    </row>
    <row r="181" spans="1:18" ht="12.75">
      <c r="A181" s="110">
        <v>109</v>
      </c>
      <c r="B181" s="110" t="s">
        <v>461</v>
      </c>
      <c r="C181" s="110" t="s">
        <v>439</v>
      </c>
      <c r="D181" s="110" t="s">
        <v>371</v>
      </c>
      <c r="E181" s="131" t="s">
        <v>589</v>
      </c>
      <c r="F181" s="110">
        <v>2004</v>
      </c>
      <c r="G181" s="110">
        <v>2</v>
      </c>
      <c r="H181" s="111">
        <v>68858.02</v>
      </c>
      <c r="I181" s="111">
        <v>0</v>
      </c>
      <c r="J181" s="111">
        <f t="shared" si="7"/>
        <v>100</v>
      </c>
      <c r="K181" s="111">
        <v>0.02</v>
      </c>
      <c r="L181" s="111"/>
      <c r="M181" s="111"/>
      <c r="N181" s="111"/>
      <c r="O181" s="111"/>
      <c r="P181" s="111"/>
      <c r="Q181" s="111">
        <v>0.1</v>
      </c>
      <c r="R181" s="111">
        <f t="shared" si="6"/>
        <v>11.476336666666668</v>
      </c>
    </row>
    <row r="182" spans="1:18" ht="13.5" customHeight="1">
      <c r="A182" s="110">
        <v>110</v>
      </c>
      <c r="B182" s="110" t="s">
        <v>590</v>
      </c>
      <c r="C182" s="110" t="s">
        <v>584</v>
      </c>
      <c r="D182" s="110" t="s">
        <v>371</v>
      </c>
      <c r="E182" s="131" t="s">
        <v>591</v>
      </c>
      <c r="F182" s="110">
        <v>2004</v>
      </c>
      <c r="G182" s="110">
        <v>3</v>
      </c>
      <c r="H182" s="111">
        <v>56629.44</v>
      </c>
      <c r="I182" s="111">
        <v>0</v>
      </c>
      <c r="J182" s="111">
        <f t="shared" si="7"/>
        <v>100</v>
      </c>
      <c r="K182" s="111">
        <v>0.02</v>
      </c>
      <c r="L182" s="111"/>
      <c r="M182" s="111"/>
      <c r="N182" s="111"/>
      <c r="O182" s="111"/>
      <c r="P182" s="111"/>
      <c r="Q182" s="111">
        <v>0.1</v>
      </c>
      <c r="R182" s="111">
        <f t="shared" si="6"/>
        <v>9.43824</v>
      </c>
    </row>
    <row r="183" spans="1:18" ht="13.5" customHeight="1">
      <c r="A183" s="110">
        <v>111</v>
      </c>
      <c r="B183" s="110" t="s">
        <v>592</v>
      </c>
      <c r="C183" s="110" t="s">
        <v>587</v>
      </c>
      <c r="D183" s="110" t="s">
        <v>371</v>
      </c>
      <c r="E183" s="131" t="s">
        <v>593</v>
      </c>
      <c r="F183" s="110">
        <v>2004</v>
      </c>
      <c r="G183" s="110">
        <v>3</v>
      </c>
      <c r="H183" s="111">
        <v>24942.84</v>
      </c>
      <c r="I183" s="111">
        <v>0</v>
      </c>
      <c r="J183" s="111">
        <f t="shared" si="7"/>
        <v>100</v>
      </c>
      <c r="K183" s="111">
        <v>0.02</v>
      </c>
      <c r="L183" s="111"/>
      <c r="M183" s="111"/>
      <c r="N183" s="111"/>
      <c r="O183" s="111"/>
      <c r="P183" s="111"/>
      <c r="Q183" s="111">
        <v>0.1</v>
      </c>
      <c r="R183" s="111">
        <f t="shared" si="6"/>
        <v>4.157140000000001</v>
      </c>
    </row>
    <row r="184" spans="1:18" ht="13.5" customHeight="1">
      <c r="A184" s="110">
        <v>112</v>
      </c>
      <c r="B184" s="110" t="s">
        <v>430</v>
      </c>
      <c r="C184" s="110" t="s">
        <v>594</v>
      </c>
      <c r="D184" s="110" t="s">
        <v>371</v>
      </c>
      <c r="E184" s="131" t="s">
        <v>595</v>
      </c>
      <c r="F184" s="110">
        <v>2004</v>
      </c>
      <c r="G184" s="110">
        <v>2</v>
      </c>
      <c r="H184" s="111">
        <v>143512.6</v>
      </c>
      <c r="I184" s="111">
        <v>91788.04</v>
      </c>
      <c r="J184" s="111">
        <f t="shared" si="7"/>
        <v>36.04182489899842</v>
      </c>
      <c r="K184" s="111">
        <v>0.08</v>
      </c>
      <c r="L184" s="111"/>
      <c r="M184" s="111"/>
      <c r="N184" s="111"/>
      <c r="O184" s="111"/>
      <c r="P184" s="111"/>
      <c r="Q184" s="111">
        <v>0.1</v>
      </c>
      <c r="R184" s="111">
        <f t="shared" si="6"/>
        <v>95.67506666666667</v>
      </c>
    </row>
    <row r="185" spans="1:18" ht="13.5" customHeight="1">
      <c r="A185" s="110">
        <v>113</v>
      </c>
      <c r="B185" s="110" t="s">
        <v>483</v>
      </c>
      <c r="C185" s="110"/>
      <c r="D185" s="110" t="s">
        <v>371</v>
      </c>
      <c r="E185" s="131"/>
      <c r="F185" s="110">
        <v>2004</v>
      </c>
      <c r="G185" s="110">
        <v>1</v>
      </c>
      <c r="H185" s="111">
        <v>16307.06</v>
      </c>
      <c r="I185" s="111">
        <v>0</v>
      </c>
      <c r="J185" s="111">
        <f t="shared" si="7"/>
        <v>100</v>
      </c>
      <c r="K185" s="111">
        <v>0.02</v>
      </c>
      <c r="L185" s="111"/>
      <c r="M185" s="111"/>
      <c r="N185" s="111"/>
      <c r="O185" s="111"/>
      <c r="P185" s="111"/>
      <c r="Q185" s="111">
        <v>0.1</v>
      </c>
      <c r="R185" s="111">
        <f t="shared" si="6"/>
        <v>2.717843333333333</v>
      </c>
    </row>
    <row r="186" spans="1:18" ht="13.5" customHeight="1">
      <c r="A186" s="110">
        <v>114</v>
      </c>
      <c r="B186" s="110" t="s">
        <v>590</v>
      </c>
      <c r="C186" s="110" t="s">
        <v>596</v>
      </c>
      <c r="D186" s="110" t="s">
        <v>371</v>
      </c>
      <c r="E186" s="131" t="s">
        <v>597</v>
      </c>
      <c r="F186" s="110">
        <v>2002</v>
      </c>
      <c r="G186" s="110">
        <v>1</v>
      </c>
      <c r="H186" s="111">
        <v>523036.8</v>
      </c>
      <c r="I186" s="111">
        <v>231542.27</v>
      </c>
      <c r="J186" s="111">
        <f t="shared" si="7"/>
        <v>55.73117034977271</v>
      </c>
      <c r="K186" s="111">
        <v>0.06</v>
      </c>
      <c r="L186" s="111"/>
      <c r="M186" s="111"/>
      <c r="N186" s="111"/>
      <c r="O186" s="111"/>
      <c r="P186" s="111"/>
      <c r="Q186" s="111">
        <v>0.1</v>
      </c>
      <c r="R186" s="111">
        <f t="shared" si="6"/>
        <v>261.5184</v>
      </c>
    </row>
    <row r="187" spans="1:18" ht="13.5" customHeight="1">
      <c r="A187" s="110">
        <v>115</v>
      </c>
      <c r="B187" s="110" t="s">
        <v>598</v>
      </c>
      <c r="C187" s="110"/>
      <c r="D187" s="110" t="s">
        <v>371</v>
      </c>
      <c r="E187" s="131" t="s">
        <v>599</v>
      </c>
      <c r="F187" s="110">
        <v>2002</v>
      </c>
      <c r="G187" s="110">
        <v>1</v>
      </c>
      <c r="H187" s="111">
        <v>27031.68</v>
      </c>
      <c r="I187" s="111">
        <v>14680.4</v>
      </c>
      <c r="J187" s="111">
        <f t="shared" si="7"/>
        <v>45.691869687714565</v>
      </c>
      <c r="K187" s="111">
        <v>0.06</v>
      </c>
      <c r="L187" s="111"/>
      <c r="M187" s="111"/>
      <c r="N187" s="111"/>
      <c r="O187" s="111"/>
      <c r="P187" s="111"/>
      <c r="Q187" s="111">
        <v>0.1</v>
      </c>
      <c r="R187" s="111">
        <f t="shared" si="6"/>
        <v>13.515839999999999</v>
      </c>
    </row>
    <row r="188" spans="1:18" ht="13.5" customHeight="1">
      <c r="A188" s="110">
        <v>116</v>
      </c>
      <c r="B188" s="110" t="s">
        <v>600</v>
      </c>
      <c r="C188" s="110"/>
      <c r="D188" s="110" t="s">
        <v>371</v>
      </c>
      <c r="E188" s="131" t="s">
        <v>601</v>
      </c>
      <c r="F188" s="110">
        <v>2002</v>
      </c>
      <c r="G188" s="110">
        <v>1</v>
      </c>
      <c r="H188" s="111">
        <v>26312.83</v>
      </c>
      <c r="I188" s="111">
        <v>14289.96</v>
      </c>
      <c r="J188" s="111">
        <f t="shared" si="7"/>
        <v>45.692044527327546</v>
      </c>
      <c r="K188" s="111">
        <v>0.06</v>
      </c>
      <c r="L188" s="111"/>
      <c r="M188" s="111"/>
      <c r="N188" s="111"/>
      <c r="O188" s="111"/>
      <c r="P188" s="111"/>
      <c r="Q188" s="111">
        <v>0.1</v>
      </c>
      <c r="R188" s="111">
        <f t="shared" si="6"/>
        <v>13.156415</v>
      </c>
    </row>
    <row r="189" spans="1:18" ht="13.5" customHeight="1">
      <c r="A189" s="110">
        <v>117</v>
      </c>
      <c r="B189" s="110" t="s">
        <v>602</v>
      </c>
      <c r="C189" s="110"/>
      <c r="D189" s="110" t="s">
        <v>371</v>
      </c>
      <c r="E189" s="131" t="s">
        <v>603</v>
      </c>
      <c r="F189" s="110">
        <v>2002</v>
      </c>
      <c r="G189" s="110">
        <v>1</v>
      </c>
      <c r="H189" s="111">
        <v>29333.49</v>
      </c>
      <c r="I189" s="111">
        <v>15928.73</v>
      </c>
      <c r="J189" s="111">
        <f t="shared" si="7"/>
        <v>45.6978013867426</v>
      </c>
      <c r="K189" s="111">
        <v>0.06</v>
      </c>
      <c r="L189" s="111"/>
      <c r="M189" s="111"/>
      <c r="N189" s="111"/>
      <c r="O189" s="111"/>
      <c r="P189" s="111"/>
      <c r="Q189" s="111">
        <v>0.1</v>
      </c>
      <c r="R189" s="111">
        <f t="shared" si="6"/>
        <v>14.666745</v>
      </c>
    </row>
    <row r="190" spans="1:18" ht="13.5" customHeight="1">
      <c r="A190" s="110">
        <v>118</v>
      </c>
      <c r="B190" s="110" t="s">
        <v>604</v>
      </c>
      <c r="C190" s="110"/>
      <c r="D190" s="110" t="s">
        <v>371</v>
      </c>
      <c r="E190" s="131" t="s">
        <v>605</v>
      </c>
      <c r="F190" s="110">
        <v>2002</v>
      </c>
      <c r="G190" s="110">
        <v>1</v>
      </c>
      <c r="H190" s="111">
        <v>39461.76</v>
      </c>
      <c r="I190" s="111">
        <v>21429.66</v>
      </c>
      <c r="J190" s="111">
        <f t="shared" si="7"/>
        <v>45.695123582931934</v>
      </c>
      <c r="K190" s="111">
        <v>0.06</v>
      </c>
      <c r="L190" s="111"/>
      <c r="M190" s="111"/>
      <c r="N190" s="111"/>
      <c r="O190" s="111"/>
      <c r="P190" s="111"/>
      <c r="Q190" s="111">
        <v>0.1</v>
      </c>
      <c r="R190" s="111">
        <f t="shared" si="6"/>
        <v>19.730880000000003</v>
      </c>
    </row>
    <row r="191" spans="1:18" ht="13.5" customHeight="1">
      <c r="A191" s="110">
        <v>119</v>
      </c>
      <c r="B191" s="110" t="s">
        <v>606</v>
      </c>
      <c r="C191" s="110"/>
      <c r="D191" s="110" t="s">
        <v>371</v>
      </c>
      <c r="E191" s="131" t="s">
        <v>607</v>
      </c>
      <c r="F191" s="110">
        <v>2002</v>
      </c>
      <c r="G191" s="110">
        <v>1</v>
      </c>
      <c r="H191" s="111">
        <v>27217.38</v>
      </c>
      <c r="I191" s="111">
        <v>14782.01</v>
      </c>
      <c r="J191" s="111">
        <f t="shared" si="7"/>
        <v>45.689078081725725</v>
      </c>
      <c r="K191" s="111">
        <v>0.06</v>
      </c>
      <c r="L191" s="111"/>
      <c r="M191" s="111"/>
      <c r="N191" s="111"/>
      <c r="O191" s="111"/>
      <c r="P191" s="111"/>
      <c r="Q191" s="111">
        <v>0.1</v>
      </c>
      <c r="R191" s="111">
        <f t="shared" si="6"/>
        <v>13.608690000000001</v>
      </c>
    </row>
    <row r="192" spans="1:18" ht="13.5" customHeight="1">
      <c r="A192" s="110">
        <v>120</v>
      </c>
      <c r="B192" s="110" t="s">
        <v>608</v>
      </c>
      <c r="C192" s="110"/>
      <c r="D192" s="110" t="s">
        <v>371</v>
      </c>
      <c r="E192" s="131" t="s">
        <v>609</v>
      </c>
      <c r="F192" s="110">
        <v>2002</v>
      </c>
      <c r="G192" s="110">
        <v>1</v>
      </c>
      <c r="H192" s="111">
        <v>3684.1</v>
      </c>
      <c r="I192" s="111">
        <v>0</v>
      </c>
      <c r="J192" s="111">
        <f t="shared" si="7"/>
        <v>100</v>
      </c>
      <c r="K192" s="111">
        <v>0.02</v>
      </c>
      <c r="L192" s="111"/>
      <c r="M192" s="111"/>
      <c r="N192" s="111"/>
      <c r="O192" s="111"/>
      <c r="P192" s="111"/>
      <c r="Q192" s="111">
        <v>0.1</v>
      </c>
      <c r="R192" s="111">
        <f t="shared" si="6"/>
        <v>0.6140166666666668</v>
      </c>
    </row>
    <row r="193" spans="1:18" ht="13.5" customHeight="1">
      <c r="A193" s="110">
        <v>121</v>
      </c>
      <c r="B193" s="110" t="s">
        <v>586</v>
      </c>
      <c r="C193" s="110" t="s">
        <v>596</v>
      </c>
      <c r="D193" s="110" t="s">
        <v>371</v>
      </c>
      <c r="E193" s="131" t="s">
        <v>610</v>
      </c>
      <c r="F193" s="110">
        <v>2002</v>
      </c>
      <c r="G193" s="110">
        <v>5</v>
      </c>
      <c r="H193" s="111">
        <v>387563.9</v>
      </c>
      <c r="I193" s="111">
        <v>210467.72</v>
      </c>
      <c r="J193" s="111">
        <f t="shared" si="7"/>
        <v>45.69470479577691</v>
      </c>
      <c r="K193" s="111">
        <v>0.06</v>
      </c>
      <c r="L193" s="111"/>
      <c r="M193" s="111"/>
      <c r="N193" s="111"/>
      <c r="O193" s="111"/>
      <c r="P193" s="111"/>
      <c r="Q193" s="111">
        <v>0.1</v>
      </c>
      <c r="R193" s="111">
        <f t="shared" si="6"/>
        <v>193.78195000000002</v>
      </c>
    </row>
    <row r="194" spans="1:18" ht="13.5" customHeight="1">
      <c r="A194" s="110">
        <v>122</v>
      </c>
      <c r="B194" s="110" t="s">
        <v>461</v>
      </c>
      <c r="C194" s="110" t="s">
        <v>611</v>
      </c>
      <c r="D194" s="110" t="s">
        <v>371</v>
      </c>
      <c r="E194" s="131" t="s">
        <v>612</v>
      </c>
      <c r="F194" s="110">
        <v>2002</v>
      </c>
      <c r="G194" s="110">
        <v>5</v>
      </c>
      <c r="H194" s="111">
        <v>1020769.59</v>
      </c>
      <c r="I194" s="111">
        <v>636534.4</v>
      </c>
      <c r="J194" s="111">
        <f t="shared" si="7"/>
        <v>37.64171599195074</v>
      </c>
      <c r="K194" s="111">
        <v>0.06</v>
      </c>
      <c r="L194" s="111"/>
      <c r="M194" s="111"/>
      <c r="N194" s="111"/>
      <c r="O194" s="111"/>
      <c r="P194" s="111"/>
      <c r="Q194" s="111">
        <v>0.1</v>
      </c>
      <c r="R194" s="111">
        <f t="shared" si="6"/>
        <v>510.38479499999994</v>
      </c>
    </row>
    <row r="195" spans="1:18" ht="13.5" customHeight="1">
      <c r="A195" s="110">
        <v>123</v>
      </c>
      <c r="B195" s="110" t="s">
        <v>453</v>
      </c>
      <c r="C195" s="110" t="s">
        <v>454</v>
      </c>
      <c r="D195" s="110" t="s">
        <v>371</v>
      </c>
      <c r="E195" s="131"/>
      <c r="F195" s="110">
        <v>2002</v>
      </c>
      <c r="G195" s="110">
        <v>10</v>
      </c>
      <c r="H195" s="111">
        <v>311575.7</v>
      </c>
      <c r="I195" s="111">
        <v>169203.61</v>
      </c>
      <c r="J195" s="111">
        <f t="shared" si="7"/>
        <v>45.69422134011093</v>
      </c>
      <c r="K195" s="111">
        <v>0.06</v>
      </c>
      <c r="L195" s="111"/>
      <c r="M195" s="111"/>
      <c r="N195" s="111"/>
      <c r="O195" s="111"/>
      <c r="P195" s="111"/>
      <c r="Q195" s="111">
        <v>0.1</v>
      </c>
      <c r="R195" s="111">
        <f t="shared" si="6"/>
        <v>155.78785000000002</v>
      </c>
    </row>
    <row r="196" spans="1:18" ht="12.75">
      <c r="A196" s="110">
        <v>124</v>
      </c>
      <c r="B196" s="110" t="s">
        <v>483</v>
      </c>
      <c r="C196" s="110" t="s">
        <v>613</v>
      </c>
      <c r="D196" s="110" t="s">
        <v>371</v>
      </c>
      <c r="E196" s="131" t="s">
        <v>614</v>
      </c>
      <c r="F196" s="110">
        <v>2002</v>
      </c>
      <c r="G196" s="110">
        <v>2</v>
      </c>
      <c r="H196" s="111">
        <v>388907.04</v>
      </c>
      <c r="I196" s="111">
        <v>0</v>
      </c>
      <c r="J196" s="111">
        <f t="shared" si="7"/>
        <v>100</v>
      </c>
      <c r="K196" s="111">
        <v>0.02</v>
      </c>
      <c r="L196" s="111"/>
      <c r="M196" s="111"/>
      <c r="N196" s="111"/>
      <c r="O196" s="111"/>
      <c r="P196" s="111"/>
      <c r="Q196" s="111">
        <v>0.1</v>
      </c>
      <c r="R196" s="111">
        <f t="shared" si="6"/>
        <v>64.81784</v>
      </c>
    </row>
    <row r="197" spans="1:18" ht="12.75">
      <c r="A197" s="110">
        <v>125</v>
      </c>
      <c r="B197" s="110" t="s">
        <v>590</v>
      </c>
      <c r="C197" s="110" t="s">
        <v>596</v>
      </c>
      <c r="D197" s="110" t="s">
        <v>371</v>
      </c>
      <c r="E197" s="131" t="s">
        <v>615</v>
      </c>
      <c r="F197" s="110">
        <v>2002</v>
      </c>
      <c r="G197" s="110">
        <v>6</v>
      </c>
      <c r="H197" s="111">
        <v>690857.88</v>
      </c>
      <c r="I197" s="111">
        <v>188505.4</v>
      </c>
      <c r="J197" s="111">
        <f t="shared" si="7"/>
        <v>72.7143012394966</v>
      </c>
      <c r="K197" s="111">
        <v>0.04</v>
      </c>
      <c r="L197" s="111"/>
      <c r="M197" s="111"/>
      <c r="N197" s="111"/>
      <c r="O197" s="111"/>
      <c r="P197" s="111"/>
      <c r="Q197" s="111">
        <v>0.1</v>
      </c>
      <c r="R197" s="111">
        <f t="shared" si="6"/>
        <v>230.28596000000002</v>
      </c>
    </row>
    <row r="198" spans="1:18" ht="12.75">
      <c r="A198" s="110">
        <v>126</v>
      </c>
      <c r="B198" s="110" t="s">
        <v>592</v>
      </c>
      <c r="C198" s="110" t="s">
        <v>616</v>
      </c>
      <c r="D198" s="110" t="s">
        <v>371</v>
      </c>
      <c r="E198" s="131" t="s">
        <v>617</v>
      </c>
      <c r="F198" s="110">
        <v>2002</v>
      </c>
      <c r="G198" s="110">
        <v>6</v>
      </c>
      <c r="H198" s="111">
        <v>468958.44</v>
      </c>
      <c r="I198" s="111">
        <v>18389.68</v>
      </c>
      <c r="J198" s="111">
        <f t="shared" si="7"/>
        <v>96.07861199811224</v>
      </c>
      <c r="K198" s="111">
        <v>0.02</v>
      </c>
      <c r="L198" s="111"/>
      <c r="M198" s="111"/>
      <c r="N198" s="111"/>
      <c r="O198" s="111"/>
      <c r="P198" s="111"/>
      <c r="Q198" s="111">
        <v>0.1</v>
      </c>
      <c r="R198" s="111">
        <f t="shared" si="6"/>
        <v>78.15974</v>
      </c>
    </row>
    <row r="199" spans="1:18" ht="12.75">
      <c r="A199" s="110">
        <v>127</v>
      </c>
      <c r="B199" s="110" t="s">
        <v>618</v>
      </c>
      <c r="C199" s="110"/>
      <c r="D199" s="110" t="s">
        <v>371</v>
      </c>
      <c r="E199" s="131" t="s">
        <v>619</v>
      </c>
      <c r="F199" s="110">
        <v>2002</v>
      </c>
      <c r="G199" s="110">
        <v>9</v>
      </c>
      <c r="H199" s="111">
        <v>413876.74</v>
      </c>
      <c r="I199" s="111">
        <v>195601.52</v>
      </c>
      <c r="J199" s="111">
        <f t="shared" si="7"/>
        <v>52.73918510134201</v>
      </c>
      <c r="K199" s="111">
        <v>0.06</v>
      </c>
      <c r="L199" s="111"/>
      <c r="M199" s="111"/>
      <c r="N199" s="111"/>
      <c r="O199" s="111"/>
      <c r="P199" s="111"/>
      <c r="Q199" s="111">
        <v>0.1</v>
      </c>
      <c r="R199" s="111">
        <f t="shared" si="6"/>
        <v>206.93837</v>
      </c>
    </row>
    <row r="200" spans="1:18" ht="12.75">
      <c r="A200" s="110">
        <v>128</v>
      </c>
      <c r="B200" s="110" t="s">
        <v>426</v>
      </c>
      <c r="C200" s="110"/>
      <c r="D200" s="110" t="s">
        <v>371</v>
      </c>
      <c r="E200" s="131" t="s">
        <v>620</v>
      </c>
      <c r="F200" s="110">
        <v>2002</v>
      </c>
      <c r="G200" s="110">
        <v>1</v>
      </c>
      <c r="H200" s="111">
        <v>57798.37</v>
      </c>
      <c r="I200" s="111">
        <v>27315.75</v>
      </c>
      <c r="J200" s="111">
        <f t="shared" si="7"/>
        <v>52.73958417858497</v>
      </c>
      <c r="K200" s="111">
        <v>0.06</v>
      </c>
      <c r="L200" s="111"/>
      <c r="M200" s="111"/>
      <c r="N200" s="111"/>
      <c r="O200" s="111"/>
      <c r="P200" s="111"/>
      <c r="Q200" s="111">
        <v>0.1</v>
      </c>
      <c r="R200" s="111">
        <f t="shared" si="6"/>
        <v>28.899185000000003</v>
      </c>
    </row>
    <row r="201" spans="1:18" ht="12.75">
      <c r="A201" s="110">
        <v>129</v>
      </c>
      <c r="B201" s="110" t="s">
        <v>600</v>
      </c>
      <c r="C201" s="110"/>
      <c r="D201" s="110" t="s">
        <v>371</v>
      </c>
      <c r="E201" s="131" t="s">
        <v>621</v>
      </c>
      <c r="F201" s="110">
        <v>2002</v>
      </c>
      <c r="G201" s="110">
        <v>1</v>
      </c>
      <c r="H201" s="111">
        <v>36870.91</v>
      </c>
      <c r="I201" s="111">
        <v>17428.46</v>
      </c>
      <c r="J201" s="111">
        <f t="shared" si="7"/>
        <v>52.731136823040174</v>
      </c>
      <c r="K201" s="111">
        <v>0.06</v>
      </c>
      <c r="L201" s="111"/>
      <c r="M201" s="111"/>
      <c r="N201" s="111"/>
      <c r="O201" s="111"/>
      <c r="P201" s="111"/>
      <c r="Q201" s="111">
        <v>0.1</v>
      </c>
      <c r="R201" s="111">
        <f t="shared" si="6"/>
        <v>18.435455</v>
      </c>
    </row>
    <row r="202" spans="1:18" ht="12.75">
      <c r="A202" s="110">
        <v>130</v>
      </c>
      <c r="B202" s="110" t="s">
        <v>602</v>
      </c>
      <c r="C202" s="110"/>
      <c r="D202" s="110" t="s">
        <v>371</v>
      </c>
      <c r="E202" s="131" t="s">
        <v>622</v>
      </c>
      <c r="F202" s="110">
        <v>2002</v>
      </c>
      <c r="G202" s="110">
        <v>1</v>
      </c>
      <c r="H202" s="111">
        <v>23781.89</v>
      </c>
      <c r="I202" s="111">
        <v>11239.34</v>
      </c>
      <c r="J202" s="111">
        <f t="shared" si="7"/>
        <v>52.73992100711928</v>
      </c>
      <c r="K202" s="111">
        <v>0.06</v>
      </c>
      <c r="L202" s="111"/>
      <c r="M202" s="111"/>
      <c r="N202" s="111"/>
      <c r="O202" s="111"/>
      <c r="P202" s="111"/>
      <c r="Q202" s="111">
        <v>0.1</v>
      </c>
      <c r="R202" s="111">
        <f aca="true" t="shared" si="8" ref="R202:R256">SUM(H202*K202*Q202/12)</f>
        <v>11.890945</v>
      </c>
    </row>
    <row r="203" spans="1:18" ht="12.75">
      <c r="A203" s="110">
        <v>131</v>
      </c>
      <c r="B203" s="110" t="s">
        <v>623</v>
      </c>
      <c r="C203" s="110"/>
      <c r="D203" s="110" t="s">
        <v>371</v>
      </c>
      <c r="E203" s="131" t="s">
        <v>624</v>
      </c>
      <c r="F203" s="110">
        <v>2002</v>
      </c>
      <c r="G203" s="110">
        <v>1</v>
      </c>
      <c r="H203" s="111">
        <v>23669.57</v>
      </c>
      <c r="I203" s="111">
        <v>928.33</v>
      </c>
      <c r="J203" s="111">
        <f t="shared" si="7"/>
        <v>96.07796001363776</v>
      </c>
      <c r="K203" s="111">
        <v>0.02</v>
      </c>
      <c r="L203" s="111"/>
      <c r="M203" s="111"/>
      <c r="N203" s="111"/>
      <c r="O203" s="111"/>
      <c r="P203" s="111"/>
      <c r="Q203" s="111">
        <v>0.1</v>
      </c>
      <c r="R203" s="111">
        <f t="shared" si="8"/>
        <v>3.9449283333333334</v>
      </c>
    </row>
    <row r="204" spans="1:18" ht="12.75">
      <c r="A204" s="110">
        <v>132</v>
      </c>
      <c r="B204" s="110" t="s">
        <v>438</v>
      </c>
      <c r="C204" s="110" t="s">
        <v>625</v>
      </c>
      <c r="D204" s="110" t="s">
        <v>371</v>
      </c>
      <c r="E204" s="131" t="s">
        <v>626</v>
      </c>
      <c r="F204" s="110">
        <v>2002</v>
      </c>
      <c r="G204" s="110">
        <v>2</v>
      </c>
      <c r="H204" s="111">
        <v>74862.54</v>
      </c>
      <c r="I204" s="111">
        <v>0</v>
      </c>
      <c r="J204" s="111">
        <f t="shared" si="7"/>
        <v>100</v>
      </c>
      <c r="K204" s="111">
        <v>0.02</v>
      </c>
      <c r="L204" s="111"/>
      <c r="M204" s="111"/>
      <c r="N204" s="111"/>
      <c r="O204" s="111"/>
      <c r="P204" s="111"/>
      <c r="Q204" s="111">
        <v>0.1</v>
      </c>
      <c r="R204" s="111">
        <f t="shared" si="8"/>
        <v>12.477089999999999</v>
      </c>
    </row>
    <row r="205" spans="1:18" ht="12.75">
      <c r="A205" s="110">
        <v>133</v>
      </c>
      <c r="B205" s="110" t="s">
        <v>461</v>
      </c>
      <c r="C205" s="110" t="s">
        <v>611</v>
      </c>
      <c r="D205" s="110" t="s">
        <v>371</v>
      </c>
      <c r="E205" s="131" t="s">
        <v>627</v>
      </c>
      <c r="F205" s="110">
        <v>2002</v>
      </c>
      <c r="G205" s="110">
        <v>3</v>
      </c>
      <c r="H205" s="111">
        <v>575528.46</v>
      </c>
      <c r="I205" s="111">
        <v>317268.31</v>
      </c>
      <c r="J205" s="111">
        <f t="shared" si="7"/>
        <v>44.873567156001286</v>
      </c>
      <c r="K205" s="111">
        <v>0.06</v>
      </c>
      <c r="L205" s="111"/>
      <c r="M205" s="111"/>
      <c r="N205" s="111"/>
      <c r="O205" s="111"/>
      <c r="P205" s="111"/>
      <c r="Q205" s="111">
        <v>0.1</v>
      </c>
      <c r="R205" s="111">
        <f t="shared" si="8"/>
        <v>287.76422999999994</v>
      </c>
    </row>
    <row r="206" spans="1:18" ht="12.75">
      <c r="A206" s="110">
        <v>134</v>
      </c>
      <c r="B206" s="110" t="s">
        <v>628</v>
      </c>
      <c r="C206" s="110" t="s">
        <v>629</v>
      </c>
      <c r="D206" s="110" t="s">
        <v>371</v>
      </c>
      <c r="E206" s="131" t="s">
        <v>630</v>
      </c>
      <c r="F206" s="110">
        <v>2002</v>
      </c>
      <c r="G206" s="110">
        <v>3</v>
      </c>
      <c r="H206" s="111">
        <v>78782.61</v>
      </c>
      <c r="I206" s="111">
        <v>0</v>
      </c>
      <c r="J206" s="111">
        <f t="shared" si="7"/>
        <v>100</v>
      </c>
      <c r="K206" s="111">
        <v>0.02</v>
      </c>
      <c r="L206" s="111"/>
      <c r="M206" s="111"/>
      <c r="N206" s="111"/>
      <c r="O206" s="111"/>
      <c r="P206" s="111"/>
      <c r="Q206" s="111">
        <v>0.1</v>
      </c>
      <c r="R206" s="111">
        <f t="shared" si="8"/>
        <v>13.130435</v>
      </c>
    </row>
    <row r="207" spans="1:18" ht="12.75">
      <c r="A207" s="110">
        <v>135</v>
      </c>
      <c r="B207" s="110" t="s">
        <v>631</v>
      </c>
      <c r="C207" s="110" t="s">
        <v>611</v>
      </c>
      <c r="D207" s="110" t="s">
        <v>371</v>
      </c>
      <c r="E207" s="131" t="s">
        <v>632</v>
      </c>
      <c r="F207" s="110">
        <v>2002</v>
      </c>
      <c r="G207" s="110">
        <v>3</v>
      </c>
      <c r="H207" s="111">
        <v>861431.79</v>
      </c>
      <c r="I207" s="111">
        <v>483107.3</v>
      </c>
      <c r="J207" s="111">
        <f t="shared" si="7"/>
        <v>43.918101745467276</v>
      </c>
      <c r="K207" s="111">
        <v>0.06</v>
      </c>
      <c r="L207" s="111"/>
      <c r="M207" s="111"/>
      <c r="N207" s="111"/>
      <c r="O207" s="111"/>
      <c r="P207" s="111"/>
      <c r="Q207" s="111">
        <v>0.1</v>
      </c>
      <c r="R207" s="111">
        <f t="shared" si="8"/>
        <v>430.71589500000005</v>
      </c>
    </row>
    <row r="208" spans="1:18" ht="12.75">
      <c r="A208" s="110">
        <v>136</v>
      </c>
      <c r="B208" s="110" t="s">
        <v>633</v>
      </c>
      <c r="C208" s="110" t="s">
        <v>634</v>
      </c>
      <c r="D208" s="110" t="s">
        <v>371</v>
      </c>
      <c r="E208" s="131" t="s">
        <v>635</v>
      </c>
      <c r="F208" s="110">
        <v>2002</v>
      </c>
      <c r="G208" s="110">
        <v>6</v>
      </c>
      <c r="H208" s="111">
        <v>239915.52</v>
      </c>
      <c r="I208" s="111">
        <v>117980.6</v>
      </c>
      <c r="J208" s="111">
        <f t="shared" si="7"/>
        <v>50.82410675224345</v>
      </c>
      <c r="K208" s="111">
        <v>0.06</v>
      </c>
      <c r="L208" s="111"/>
      <c r="M208" s="111"/>
      <c r="N208" s="111"/>
      <c r="O208" s="111"/>
      <c r="P208" s="111"/>
      <c r="Q208" s="111">
        <v>0.1</v>
      </c>
      <c r="R208" s="111">
        <f t="shared" si="8"/>
        <v>119.95776000000001</v>
      </c>
    </row>
    <row r="209" spans="1:18" ht="12.75">
      <c r="A209" s="110">
        <v>137</v>
      </c>
      <c r="B209" s="110" t="s">
        <v>636</v>
      </c>
      <c r="C209" s="110" t="s">
        <v>637</v>
      </c>
      <c r="D209" s="110" t="s">
        <v>371</v>
      </c>
      <c r="E209" s="131" t="s">
        <v>638</v>
      </c>
      <c r="F209" s="110">
        <v>2004</v>
      </c>
      <c r="G209" s="110">
        <v>3</v>
      </c>
      <c r="H209" s="111">
        <v>41951.7</v>
      </c>
      <c r="I209" s="111">
        <v>0</v>
      </c>
      <c r="J209" s="111">
        <f t="shared" si="7"/>
        <v>100</v>
      </c>
      <c r="K209" s="111">
        <v>0.02</v>
      </c>
      <c r="L209" s="111"/>
      <c r="M209" s="111"/>
      <c r="N209" s="111"/>
      <c r="O209" s="111"/>
      <c r="P209" s="111"/>
      <c r="Q209" s="111">
        <v>0.1</v>
      </c>
      <c r="R209" s="111">
        <f t="shared" si="8"/>
        <v>6.99195</v>
      </c>
    </row>
    <row r="210" spans="1:18" ht="12.75">
      <c r="A210" s="110">
        <v>138</v>
      </c>
      <c r="B210" s="110" t="s">
        <v>639</v>
      </c>
      <c r="C210" s="110" t="s">
        <v>637</v>
      </c>
      <c r="D210" s="110" t="s">
        <v>371</v>
      </c>
      <c r="E210" s="131" t="s">
        <v>640</v>
      </c>
      <c r="F210" s="110">
        <v>2004</v>
      </c>
      <c r="G210" s="110">
        <v>3</v>
      </c>
      <c r="H210" s="111">
        <v>60750.9</v>
      </c>
      <c r="I210" s="111">
        <v>34917.01</v>
      </c>
      <c r="J210" s="111">
        <f t="shared" si="7"/>
        <v>42.52429182119113</v>
      </c>
      <c r="K210" s="111">
        <v>0.06</v>
      </c>
      <c r="L210" s="111"/>
      <c r="M210" s="111"/>
      <c r="N210" s="111"/>
      <c r="O210" s="111"/>
      <c r="P210" s="111"/>
      <c r="Q210" s="111">
        <v>0.1</v>
      </c>
      <c r="R210" s="111">
        <f t="shared" si="8"/>
        <v>30.37545</v>
      </c>
    </row>
    <row r="211" spans="1:18" ht="12.75">
      <c r="A211" s="110">
        <v>139</v>
      </c>
      <c r="B211" s="110" t="s">
        <v>461</v>
      </c>
      <c r="C211" s="110" t="s">
        <v>439</v>
      </c>
      <c r="D211" s="110" t="s">
        <v>371</v>
      </c>
      <c r="E211" s="131" t="s">
        <v>641</v>
      </c>
      <c r="F211" s="110">
        <v>2004</v>
      </c>
      <c r="G211" s="110">
        <v>1</v>
      </c>
      <c r="H211" s="111">
        <v>34428.24</v>
      </c>
      <c r="I211" s="111">
        <v>0</v>
      </c>
      <c r="J211" s="111">
        <f t="shared" si="7"/>
        <v>100</v>
      </c>
      <c r="K211" s="111">
        <v>0.02</v>
      </c>
      <c r="L211" s="111"/>
      <c r="M211" s="111"/>
      <c r="N211" s="111"/>
      <c r="O211" s="111"/>
      <c r="P211" s="111"/>
      <c r="Q211" s="111">
        <v>0.1</v>
      </c>
      <c r="R211" s="111">
        <f t="shared" si="8"/>
        <v>5.738040000000001</v>
      </c>
    </row>
    <row r="212" spans="1:18" ht="12.75">
      <c r="A212" s="110">
        <v>140</v>
      </c>
      <c r="B212" s="110" t="s">
        <v>483</v>
      </c>
      <c r="C212" s="110" t="s">
        <v>642</v>
      </c>
      <c r="D212" s="110" t="s">
        <v>371</v>
      </c>
      <c r="E212" s="131" t="s">
        <v>643</v>
      </c>
      <c r="F212" s="110">
        <v>1992</v>
      </c>
      <c r="G212" s="110">
        <v>1</v>
      </c>
      <c r="H212" s="111">
        <v>85740.5</v>
      </c>
      <c r="I212" s="111">
        <v>0</v>
      </c>
      <c r="J212" s="111">
        <f t="shared" si="7"/>
        <v>100</v>
      </c>
      <c r="K212" s="111">
        <v>0.02</v>
      </c>
      <c r="L212" s="111"/>
      <c r="M212" s="111"/>
      <c r="N212" s="111"/>
      <c r="O212" s="111"/>
      <c r="P212" s="111"/>
      <c r="Q212" s="111">
        <v>0.1</v>
      </c>
      <c r="R212" s="111">
        <f t="shared" si="8"/>
        <v>14.290083333333333</v>
      </c>
    </row>
    <row r="213" spans="1:18" ht="12.75">
      <c r="A213" s="110">
        <v>141</v>
      </c>
      <c r="B213" s="110" t="s">
        <v>644</v>
      </c>
      <c r="C213" s="110" t="s">
        <v>645</v>
      </c>
      <c r="D213" s="110" t="s">
        <v>371</v>
      </c>
      <c r="E213" s="131" t="s">
        <v>646</v>
      </c>
      <c r="F213" s="110">
        <v>2005</v>
      </c>
      <c r="G213" s="110">
        <v>1</v>
      </c>
      <c r="H213" s="111">
        <v>109412.15</v>
      </c>
      <c r="I213" s="111">
        <v>77131.37</v>
      </c>
      <c r="J213" s="111">
        <f t="shared" si="7"/>
        <v>29.503834811764506</v>
      </c>
      <c r="K213" s="111">
        <v>0.08</v>
      </c>
      <c r="L213" s="111"/>
      <c r="M213" s="111"/>
      <c r="N213" s="111"/>
      <c r="O213" s="111"/>
      <c r="P213" s="111"/>
      <c r="Q213" s="111">
        <v>0.1</v>
      </c>
      <c r="R213" s="111">
        <f t="shared" si="8"/>
        <v>72.94143333333334</v>
      </c>
    </row>
    <row r="214" spans="1:18" ht="12.75">
      <c r="A214" s="110">
        <v>142</v>
      </c>
      <c r="B214" s="110" t="s">
        <v>647</v>
      </c>
      <c r="C214" s="146">
        <v>160</v>
      </c>
      <c r="D214" s="110" t="s">
        <v>371</v>
      </c>
      <c r="E214" s="131" t="s">
        <v>648</v>
      </c>
      <c r="F214" s="110">
        <v>2005</v>
      </c>
      <c r="G214" s="110">
        <v>1</v>
      </c>
      <c r="H214" s="111">
        <v>76851.05</v>
      </c>
      <c r="I214" s="111">
        <v>54177.94</v>
      </c>
      <c r="J214" s="111">
        <f t="shared" si="7"/>
        <v>29.502667823016083</v>
      </c>
      <c r="K214" s="111">
        <v>0.08</v>
      </c>
      <c r="L214" s="111"/>
      <c r="M214" s="111"/>
      <c r="N214" s="111"/>
      <c r="O214" s="111"/>
      <c r="P214" s="111"/>
      <c r="Q214" s="111">
        <v>0.1</v>
      </c>
      <c r="R214" s="111">
        <f t="shared" si="8"/>
        <v>51.23403333333334</v>
      </c>
    </row>
    <row r="215" spans="1:18" ht="12.75">
      <c r="A215" s="110">
        <v>143</v>
      </c>
      <c r="B215" s="110" t="s">
        <v>649</v>
      </c>
      <c r="C215" s="110" t="s">
        <v>650</v>
      </c>
      <c r="D215" s="110" t="s">
        <v>371</v>
      </c>
      <c r="E215" s="131" t="s">
        <v>651</v>
      </c>
      <c r="F215" s="110">
        <v>2006</v>
      </c>
      <c r="G215" s="110">
        <v>2</v>
      </c>
      <c r="H215" s="111">
        <v>80484.38</v>
      </c>
      <c r="I215" s="111">
        <v>53605.19</v>
      </c>
      <c r="J215" s="111">
        <f t="shared" si="7"/>
        <v>33.39677835624751</v>
      </c>
      <c r="K215" s="111">
        <v>0.08</v>
      </c>
      <c r="L215" s="111"/>
      <c r="M215" s="111"/>
      <c r="N215" s="111"/>
      <c r="O215" s="111"/>
      <c r="P215" s="111"/>
      <c r="Q215" s="111">
        <v>0.1</v>
      </c>
      <c r="R215" s="111">
        <f t="shared" si="8"/>
        <v>53.656253333333346</v>
      </c>
    </row>
    <row r="216" spans="1:18" ht="12.75">
      <c r="A216" s="110">
        <v>144</v>
      </c>
      <c r="B216" s="110" t="s">
        <v>461</v>
      </c>
      <c r="C216" s="110" t="s">
        <v>652</v>
      </c>
      <c r="D216" s="110" t="s">
        <v>371</v>
      </c>
      <c r="E216" s="131" t="s">
        <v>653</v>
      </c>
      <c r="F216" s="110">
        <v>2005</v>
      </c>
      <c r="G216" s="110">
        <v>1</v>
      </c>
      <c r="H216" s="111">
        <v>49368.35</v>
      </c>
      <c r="I216" s="111">
        <v>37439.65</v>
      </c>
      <c r="J216" s="111">
        <f t="shared" si="7"/>
        <v>24.16264671596275</v>
      </c>
      <c r="K216" s="111">
        <v>0.08</v>
      </c>
      <c r="L216" s="111"/>
      <c r="M216" s="111"/>
      <c r="N216" s="111"/>
      <c r="O216" s="111"/>
      <c r="P216" s="111"/>
      <c r="Q216" s="111">
        <v>0.1</v>
      </c>
      <c r="R216" s="111">
        <f t="shared" si="8"/>
        <v>32.91223333333333</v>
      </c>
    </row>
    <row r="217" spans="1:18" ht="12.75">
      <c r="A217" s="110">
        <v>145</v>
      </c>
      <c r="B217" s="110" t="s">
        <v>441</v>
      </c>
      <c r="C217" s="110" t="s">
        <v>654</v>
      </c>
      <c r="D217" s="110" t="s">
        <v>371</v>
      </c>
      <c r="E217" s="131" t="s">
        <v>655</v>
      </c>
      <c r="F217" s="110">
        <v>2006</v>
      </c>
      <c r="G217" s="110">
        <v>1</v>
      </c>
      <c r="H217" s="111">
        <v>439703.68</v>
      </c>
      <c r="I217" s="111">
        <v>290110.22</v>
      </c>
      <c r="J217" s="111">
        <f t="shared" si="7"/>
        <v>34.021425520022945</v>
      </c>
      <c r="K217" s="111">
        <v>0.08</v>
      </c>
      <c r="L217" s="111"/>
      <c r="M217" s="111"/>
      <c r="N217" s="111"/>
      <c r="O217" s="111"/>
      <c r="P217" s="111"/>
      <c r="Q217" s="111">
        <v>0.1</v>
      </c>
      <c r="R217" s="111">
        <f t="shared" si="8"/>
        <v>293.13578666666666</v>
      </c>
    </row>
    <row r="218" spans="1:18" ht="12.75">
      <c r="A218" s="110">
        <v>146</v>
      </c>
      <c r="B218" s="110" t="s">
        <v>656</v>
      </c>
      <c r="C218" s="110" t="s">
        <v>657</v>
      </c>
      <c r="D218" s="110" t="s">
        <v>371</v>
      </c>
      <c r="E218" s="131" t="s">
        <v>658</v>
      </c>
      <c r="F218" s="110">
        <v>2006</v>
      </c>
      <c r="G218" s="110">
        <v>2</v>
      </c>
      <c r="H218" s="111">
        <v>143827.62</v>
      </c>
      <c r="I218" s="111">
        <v>95793.78</v>
      </c>
      <c r="J218" s="111">
        <f t="shared" si="7"/>
        <v>33.39681210048529</v>
      </c>
      <c r="K218" s="111">
        <v>0.08</v>
      </c>
      <c r="L218" s="111"/>
      <c r="M218" s="111"/>
      <c r="N218" s="111"/>
      <c r="O218" s="111"/>
      <c r="P218" s="111"/>
      <c r="Q218" s="111">
        <v>0.1</v>
      </c>
      <c r="R218" s="111">
        <f t="shared" si="8"/>
        <v>95.88508</v>
      </c>
    </row>
    <row r="219" spans="1:18" ht="12.75">
      <c r="A219" s="110">
        <v>147</v>
      </c>
      <c r="B219" s="110" t="s">
        <v>659</v>
      </c>
      <c r="C219" s="110" t="s">
        <v>660</v>
      </c>
      <c r="D219" s="110" t="s">
        <v>371</v>
      </c>
      <c r="E219" s="131" t="s">
        <v>661</v>
      </c>
      <c r="F219" s="110">
        <v>2006</v>
      </c>
      <c r="G219" s="110">
        <v>1</v>
      </c>
      <c r="H219" s="111">
        <v>14560</v>
      </c>
      <c r="I219" s="111">
        <v>0</v>
      </c>
      <c r="J219" s="111">
        <f t="shared" si="7"/>
        <v>100</v>
      </c>
      <c r="K219" s="111">
        <v>0.02</v>
      </c>
      <c r="L219" s="111"/>
      <c r="M219" s="111"/>
      <c r="N219" s="111"/>
      <c r="O219" s="111"/>
      <c r="P219" s="111"/>
      <c r="Q219" s="111">
        <v>0.1</v>
      </c>
      <c r="R219" s="111">
        <f t="shared" si="8"/>
        <v>2.4266666666666667</v>
      </c>
    </row>
    <row r="220" spans="1:18" ht="12.75">
      <c r="A220" s="110">
        <v>148</v>
      </c>
      <c r="B220" s="110" t="s">
        <v>461</v>
      </c>
      <c r="C220" s="110" t="s">
        <v>662</v>
      </c>
      <c r="D220" s="110" t="s">
        <v>371</v>
      </c>
      <c r="E220" s="131" t="s">
        <v>663</v>
      </c>
      <c r="F220" s="110">
        <v>2006</v>
      </c>
      <c r="G220" s="110">
        <v>1</v>
      </c>
      <c r="H220" s="111">
        <v>124800</v>
      </c>
      <c r="I220" s="111">
        <v>102479.38</v>
      </c>
      <c r="J220" s="111">
        <f t="shared" si="7"/>
        <v>17.88511217948718</v>
      </c>
      <c r="K220" s="111">
        <v>0.1</v>
      </c>
      <c r="L220" s="111"/>
      <c r="M220" s="111"/>
      <c r="N220" s="111"/>
      <c r="O220" s="111"/>
      <c r="P220" s="111"/>
      <c r="Q220" s="111">
        <v>0.1</v>
      </c>
      <c r="R220" s="111">
        <f t="shared" si="8"/>
        <v>104</v>
      </c>
    </row>
    <row r="221" spans="1:18" ht="12.75">
      <c r="A221" s="110">
        <v>149</v>
      </c>
      <c r="B221" s="110" t="s">
        <v>483</v>
      </c>
      <c r="C221" s="110" t="s">
        <v>664</v>
      </c>
      <c r="D221" s="110" t="s">
        <v>371</v>
      </c>
      <c r="E221" s="131" t="s">
        <v>665</v>
      </c>
      <c r="F221" s="110">
        <v>1999</v>
      </c>
      <c r="G221" s="110">
        <v>1</v>
      </c>
      <c r="H221" s="111">
        <v>13758.2</v>
      </c>
      <c r="I221" s="111">
        <v>0</v>
      </c>
      <c r="J221" s="111">
        <f t="shared" si="7"/>
        <v>100</v>
      </c>
      <c r="K221" s="111">
        <v>0.02</v>
      </c>
      <c r="L221" s="111"/>
      <c r="M221" s="111"/>
      <c r="N221" s="111"/>
      <c r="O221" s="111"/>
      <c r="P221" s="111"/>
      <c r="Q221" s="111">
        <v>0.1</v>
      </c>
      <c r="R221" s="111">
        <f t="shared" si="8"/>
        <v>2.2930333333333337</v>
      </c>
    </row>
    <row r="222" spans="1:18" ht="12.75">
      <c r="A222" s="110">
        <v>150</v>
      </c>
      <c r="B222" s="110" t="s">
        <v>483</v>
      </c>
      <c r="C222" s="110" t="s">
        <v>666</v>
      </c>
      <c r="D222" s="110" t="s">
        <v>371</v>
      </c>
      <c r="E222" s="131" t="s">
        <v>667</v>
      </c>
      <c r="F222" s="110">
        <v>1999</v>
      </c>
      <c r="G222" s="110">
        <v>1</v>
      </c>
      <c r="H222" s="111">
        <v>11290.5</v>
      </c>
      <c r="I222" s="111">
        <v>0</v>
      </c>
      <c r="J222" s="111">
        <f t="shared" si="7"/>
        <v>100</v>
      </c>
      <c r="K222" s="111">
        <v>0.02</v>
      </c>
      <c r="L222" s="111"/>
      <c r="M222" s="111"/>
      <c r="N222" s="111"/>
      <c r="O222" s="111"/>
      <c r="P222" s="111"/>
      <c r="Q222" s="111">
        <v>0.1</v>
      </c>
      <c r="R222" s="111">
        <f t="shared" si="8"/>
        <v>1.8817500000000003</v>
      </c>
    </row>
    <row r="223" spans="1:18" ht="12.75">
      <c r="A223" s="110">
        <v>151</v>
      </c>
      <c r="B223" s="110" t="s">
        <v>483</v>
      </c>
      <c r="C223" s="110" t="s">
        <v>668</v>
      </c>
      <c r="D223" s="110" t="s">
        <v>371</v>
      </c>
      <c r="E223" s="131" t="s">
        <v>669</v>
      </c>
      <c r="F223" s="110">
        <v>1993</v>
      </c>
      <c r="G223" s="110">
        <v>1</v>
      </c>
      <c r="H223" s="111">
        <v>4207.4</v>
      </c>
      <c r="I223" s="111">
        <v>0</v>
      </c>
      <c r="J223" s="111">
        <f t="shared" si="7"/>
        <v>100</v>
      </c>
      <c r="K223" s="111">
        <v>0.02</v>
      </c>
      <c r="L223" s="111"/>
      <c r="M223" s="111"/>
      <c r="N223" s="111"/>
      <c r="O223" s="111"/>
      <c r="P223" s="111"/>
      <c r="Q223" s="111">
        <v>0.1</v>
      </c>
      <c r="R223" s="111">
        <f t="shared" si="8"/>
        <v>0.7012333333333333</v>
      </c>
    </row>
    <row r="224" spans="1:18" ht="12.75">
      <c r="A224" s="110">
        <v>152</v>
      </c>
      <c r="B224" s="110" t="s">
        <v>483</v>
      </c>
      <c r="C224" s="110" t="s">
        <v>670</v>
      </c>
      <c r="D224" s="110" t="s">
        <v>371</v>
      </c>
      <c r="E224" s="131" t="s">
        <v>671</v>
      </c>
      <c r="F224" s="110">
        <v>1999</v>
      </c>
      <c r="G224" s="110">
        <v>1</v>
      </c>
      <c r="H224" s="111">
        <v>2734.81</v>
      </c>
      <c r="I224" s="111">
        <v>0</v>
      </c>
      <c r="J224" s="111">
        <f t="shared" si="7"/>
        <v>100</v>
      </c>
      <c r="K224" s="111">
        <v>0.02</v>
      </c>
      <c r="L224" s="111"/>
      <c r="M224" s="111"/>
      <c r="N224" s="111"/>
      <c r="O224" s="111"/>
      <c r="P224" s="111"/>
      <c r="Q224" s="111">
        <v>0.1</v>
      </c>
      <c r="R224" s="111">
        <f t="shared" si="8"/>
        <v>0.45580166666666666</v>
      </c>
    </row>
    <row r="225" spans="1:18" ht="12.75">
      <c r="A225" s="110">
        <v>153</v>
      </c>
      <c r="B225" s="110" t="s">
        <v>493</v>
      </c>
      <c r="C225" s="110" t="s">
        <v>672</v>
      </c>
      <c r="D225" s="110" t="s">
        <v>371</v>
      </c>
      <c r="E225" s="131" t="s">
        <v>673</v>
      </c>
      <c r="F225" s="110">
        <v>1993</v>
      </c>
      <c r="G225" s="110">
        <v>1</v>
      </c>
      <c r="H225" s="111">
        <v>1000</v>
      </c>
      <c r="I225" s="111">
        <v>0</v>
      </c>
      <c r="J225" s="111">
        <f t="shared" si="7"/>
        <v>100</v>
      </c>
      <c r="K225" s="111">
        <v>0.02</v>
      </c>
      <c r="L225" s="111"/>
      <c r="M225" s="111"/>
      <c r="N225" s="111"/>
      <c r="O225" s="111"/>
      <c r="P225" s="111"/>
      <c r="Q225" s="111">
        <v>0.1</v>
      </c>
      <c r="R225" s="111">
        <f t="shared" si="8"/>
        <v>0.16666666666666666</v>
      </c>
    </row>
    <row r="226" spans="1:18" ht="12.75">
      <c r="A226" s="110">
        <v>154</v>
      </c>
      <c r="B226" s="110" t="s">
        <v>674</v>
      </c>
      <c r="C226" s="110" t="s">
        <v>675</v>
      </c>
      <c r="D226" s="110" t="s">
        <v>371</v>
      </c>
      <c r="E226" s="131" t="s">
        <v>676</v>
      </c>
      <c r="F226" s="110">
        <v>2001</v>
      </c>
      <c r="G226" s="110">
        <v>1</v>
      </c>
      <c r="H226" s="111">
        <v>14635.44</v>
      </c>
      <c r="I226" s="111">
        <v>0</v>
      </c>
      <c r="J226" s="111">
        <f t="shared" si="7"/>
        <v>100</v>
      </c>
      <c r="K226" s="111">
        <v>0.02</v>
      </c>
      <c r="L226" s="111"/>
      <c r="M226" s="111"/>
      <c r="N226" s="111"/>
      <c r="O226" s="111"/>
      <c r="P226" s="111"/>
      <c r="Q226" s="111">
        <v>0.1</v>
      </c>
      <c r="R226" s="111">
        <f t="shared" si="8"/>
        <v>2.4392400000000003</v>
      </c>
    </row>
    <row r="227" spans="1:18" ht="12.75">
      <c r="A227" s="110">
        <v>155</v>
      </c>
      <c r="B227" s="110" t="s">
        <v>493</v>
      </c>
      <c r="C227" s="110" t="s">
        <v>677</v>
      </c>
      <c r="D227" s="110" t="s">
        <v>371</v>
      </c>
      <c r="E227" s="131" t="s">
        <v>678</v>
      </c>
      <c r="F227" s="110">
        <v>1999</v>
      </c>
      <c r="G227" s="110">
        <v>2</v>
      </c>
      <c r="H227" s="111">
        <v>112253.44</v>
      </c>
      <c r="I227" s="111">
        <v>0</v>
      </c>
      <c r="J227" s="111">
        <f t="shared" si="7"/>
        <v>100</v>
      </c>
      <c r="K227" s="111">
        <v>0.02</v>
      </c>
      <c r="L227" s="111"/>
      <c r="M227" s="111"/>
      <c r="N227" s="111"/>
      <c r="O227" s="111"/>
      <c r="P227" s="111"/>
      <c r="Q227" s="111">
        <v>0.1</v>
      </c>
      <c r="R227" s="111">
        <f t="shared" si="8"/>
        <v>18.708906666666667</v>
      </c>
    </row>
    <row r="228" spans="1:18" ht="12.75">
      <c r="A228" s="110">
        <v>156</v>
      </c>
      <c r="B228" s="110" t="s">
        <v>493</v>
      </c>
      <c r="C228" s="110"/>
      <c r="D228" s="110" t="s">
        <v>371</v>
      </c>
      <c r="E228" s="131" t="s">
        <v>679</v>
      </c>
      <c r="F228" s="110">
        <v>2005</v>
      </c>
      <c r="G228" s="110">
        <v>2</v>
      </c>
      <c r="H228" s="111">
        <v>134698.24</v>
      </c>
      <c r="I228" s="111">
        <v>51521.68</v>
      </c>
      <c r="J228" s="111">
        <f t="shared" si="7"/>
        <v>61.750294584398425</v>
      </c>
      <c r="K228" s="111">
        <v>0.04</v>
      </c>
      <c r="L228" s="111"/>
      <c r="M228" s="111"/>
      <c r="N228" s="111"/>
      <c r="O228" s="111"/>
      <c r="P228" s="111"/>
      <c r="Q228" s="111">
        <v>0.1</v>
      </c>
      <c r="R228" s="111">
        <f t="shared" si="8"/>
        <v>44.899413333333335</v>
      </c>
    </row>
    <row r="229" spans="1:18" ht="12.75">
      <c r="A229" s="110">
        <v>157</v>
      </c>
      <c r="B229" s="110" t="s">
        <v>680</v>
      </c>
      <c r="C229" s="110" t="s">
        <v>681</v>
      </c>
      <c r="D229" s="110" t="s">
        <v>371</v>
      </c>
      <c r="E229" s="131" t="s">
        <v>682</v>
      </c>
      <c r="F229" s="110">
        <v>1995</v>
      </c>
      <c r="G229" s="110">
        <v>1</v>
      </c>
      <c r="H229" s="111">
        <v>33062.05</v>
      </c>
      <c r="I229" s="111">
        <v>0</v>
      </c>
      <c r="J229" s="111">
        <f t="shared" si="7"/>
        <v>100</v>
      </c>
      <c r="K229" s="111">
        <v>0.02</v>
      </c>
      <c r="L229" s="111"/>
      <c r="M229" s="111"/>
      <c r="N229" s="111"/>
      <c r="O229" s="111"/>
      <c r="P229" s="111"/>
      <c r="Q229" s="111">
        <v>0.1</v>
      </c>
      <c r="R229" s="111">
        <f t="shared" si="8"/>
        <v>5.510341666666668</v>
      </c>
    </row>
    <row r="230" spans="1:18" ht="12.75">
      <c r="A230" s="110">
        <v>158</v>
      </c>
      <c r="B230" s="110" t="s">
        <v>683</v>
      </c>
      <c r="C230" s="110"/>
      <c r="D230" s="110" t="s">
        <v>371</v>
      </c>
      <c r="E230" s="131" t="s">
        <v>684</v>
      </c>
      <c r="F230" s="110">
        <v>1993</v>
      </c>
      <c r="G230" s="110">
        <v>1</v>
      </c>
      <c r="H230" s="111">
        <v>28955.98</v>
      </c>
      <c r="I230" s="111">
        <v>0</v>
      </c>
      <c r="J230" s="111">
        <f t="shared" si="7"/>
        <v>100</v>
      </c>
      <c r="K230" s="111">
        <v>0.02</v>
      </c>
      <c r="L230" s="111"/>
      <c r="M230" s="111"/>
      <c r="N230" s="111"/>
      <c r="O230" s="111"/>
      <c r="P230" s="111"/>
      <c r="Q230" s="111">
        <v>0.1</v>
      </c>
      <c r="R230" s="111">
        <f t="shared" si="8"/>
        <v>4.825996666666667</v>
      </c>
    </row>
    <row r="231" spans="1:18" ht="12.75">
      <c r="A231" s="110">
        <v>159</v>
      </c>
      <c r="B231" s="110" t="s">
        <v>683</v>
      </c>
      <c r="C231" s="110"/>
      <c r="D231" s="110" t="s">
        <v>371</v>
      </c>
      <c r="E231" s="131" t="s">
        <v>685</v>
      </c>
      <c r="F231" s="110">
        <v>1987</v>
      </c>
      <c r="G231" s="110">
        <v>1</v>
      </c>
      <c r="H231" s="111">
        <v>64047.53</v>
      </c>
      <c r="I231" s="111">
        <v>0</v>
      </c>
      <c r="J231" s="111">
        <f t="shared" si="7"/>
        <v>100</v>
      </c>
      <c r="K231" s="111">
        <v>0.02</v>
      </c>
      <c r="L231" s="111"/>
      <c r="M231" s="111"/>
      <c r="N231" s="111"/>
      <c r="O231" s="111"/>
      <c r="P231" s="111"/>
      <c r="Q231" s="111">
        <v>0.1</v>
      </c>
      <c r="R231" s="111">
        <f t="shared" si="8"/>
        <v>10.674588333333332</v>
      </c>
    </row>
    <row r="232" spans="1:18" ht="12.75">
      <c r="A232" s="110">
        <v>160</v>
      </c>
      <c r="B232" s="110" t="s">
        <v>683</v>
      </c>
      <c r="C232" s="110" t="s">
        <v>686</v>
      </c>
      <c r="D232" s="110" t="s">
        <v>371</v>
      </c>
      <c r="E232" s="131" t="s">
        <v>687</v>
      </c>
      <c r="F232" s="110">
        <v>1998</v>
      </c>
      <c r="G232" s="110">
        <v>1</v>
      </c>
      <c r="H232" s="111">
        <v>23308.56</v>
      </c>
      <c r="I232" s="111">
        <v>0</v>
      </c>
      <c r="J232" s="111">
        <f t="shared" si="7"/>
        <v>100</v>
      </c>
      <c r="K232" s="111">
        <v>0.02</v>
      </c>
      <c r="L232" s="111"/>
      <c r="M232" s="111"/>
      <c r="N232" s="111"/>
      <c r="O232" s="111"/>
      <c r="P232" s="111"/>
      <c r="Q232" s="111">
        <v>0.1</v>
      </c>
      <c r="R232" s="111">
        <f t="shared" si="8"/>
        <v>3.8847600000000004</v>
      </c>
    </row>
    <row r="233" spans="1:18" ht="12.75">
      <c r="A233" s="110">
        <v>161</v>
      </c>
      <c r="B233" s="110" t="s">
        <v>680</v>
      </c>
      <c r="C233" s="110" t="s">
        <v>688</v>
      </c>
      <c r="D233" s="110" t="s">
        <v>371</v>
      </c>
      <c r="E233" s="131" t="s">
        <v>689</v>
      </c>
      <c r="F233" s="110">
        <v>1998</v>
      </c>
      <c r="G233" s="110">
        <v>1</v>
      </c>
      <c r="H233" s="111">
        <v>27970.27</v>
      </c>
      <c r="I233" s="111">
        <v>0</v>
      </c>
      <c r="J233" s="111">
        <f t="shared" si="7"/>
        <v>100</v>
      </c>
      <c r="K233" s="111">
        <v>0.02</v>
      </c>
      <c r="L233" s="111"/>
      <c r="M233" s="111"/>
      <c r="N233" s="111"/>
      <c r="O233" s="111"/>
      <c r="P233" s="111"/>
      <c r="Q233" s="111">
        <v>0.1</v>
      </c>
      <c r="R233" s="111">
        <f t="shared" si="8"/>
        <v>4.661711666666666</v>
      </c>
    </row>
    <row r="234" spans="1:18" ht="12.75">
      <c r="A234" s="110">
        <v>162</v>
      </c>
      <c r="B234" s="110" t="s">
        <v>680</v>
      </c>
      <c r="C234" s="110" t="s">
        <v>690</v>
      </c>
      <c r="D234" s="110" t="s">
        <v>371</v>
      </c>
      <c r="E234" s="131" t="s">
        <v>691</v>
      </c>
      <c r="F234" s="110">
        <v>2006</v>
      </c>
      <c r="G234" s="110">
        <v>1</v>
      </c>
      <c r="H234" s="111">
        <v>53352</v>
      </c>
      <c r="I234" s="111">
        <v>37461.79</v>
      </c>
      <c r="J234" s="111">
        <f t="shared" si="7"/>
        <v>29.78371944819314</v>
      </c>
      <c r="K234" s="111">
        <v>0.08</v>
      </c>
      <c r="L234" s="111"/>
      <c r="M234" s="111"/>
      <c r="N234" s="111"/>
      <c r="O234" s="111"/>
      <c r="P234" s="111"/>
      <c r="Q234" s="111">
        <v>0.1</v>
      </c>
      <c r="R234" s="111">
        <f t="shared" si="8"/>
        <v>35.568000000000005</v>
      </c>
    </row>
    <row r="235" spans="1:18" ht="12.75">
      <c r="A235" s="110">
        <v>163</v>
      </c>
      <c r="B235" s="110" t="s">
        <v>692</v>
      </c>
      <c r="C235" s="110" t="s">
        <v>693</v>
      </c>
      <c r="D235" s="110" t="s">
        <v>371</v>
      </c>
      <c r="E235" s="131" t="s">
        <v>694</v>
      </c>
      <c r="F235" s="110">
        <v>2007</v>
      </c>
      <c r="G235" s="110">
        <v>3</v>
      </c>
      <c r="H235" s="111">
        <v>254820</v>
      </c>
      <c r="I235" s="111">
        <v>0</v>
      </c>
      <c r="J235" s="111">
        <f t="shared" si="7"/>
        <v>100</v>
      </c>
      <c r="K235" s="111">
        <v>0.02</v>
      </c>
      <c r="L235" s="111"/>
      <c r="M235" s="111"/>
      <c r="N235" s="111"/>
      <c r="O235" s="111"/>
      <c r="P235" s="111"/>
      <c r="Q235" s="111">
        <v>0.1</v>
      </c>
      <c r="R235" s="111">
        <f t="shared" si="8"/>
        <v>42.470000000000006</v>
      </c>
    </row>
    <row r="236" spans="1:18" ht="12.75">
      <c r="A236" s="110">
        <v>164</v>
      </c>
      <c r="B236" s="110" t="s">
        <v>680</v>
      </c>
      <c r="C236" s="110" t="s">
        <v>695</v>
      </c>
      <c r="D236" s="110" t="s">
        <v>371</v>
      </c>
      <c r="E236" s="131" t="s">
        <v>696</v>
      </c>
      <c r="F236" s="110">
        <v>1994</v>
      </c>
      <c r="G236" s="110">
        <v>1</v>
      </c>
      <c r="H236" s="111">
        <v>23200.26</v>
      </c>
      <c r="I236" s="111">
        <v>0</v>
      </c>
      <c r="J236" s="111">
        <f t="shared" si="7"/>
        <v>100</v>
      </c>
      <c r="K236" s="111">
        <v>0.02</v>
      </c>
      <c r="L236" s="111"/>
      <c r="M236" s="111"/>
      <c r="N236" s="111"/>
      <c r="O236" s="111"/>
      <c r="P236" s="111"/>
      <c r="Q236" s="111">
        <v>0.1</v>
      </c>
      <c r="R236" s="111">
        <f t="shared" si="8"/>
        <v>3.86671</v>
      </c>
    </row>
    <row r="237" spans="1:18" ht="12.75">
      <c r="A237" s="110">
        <v>165</v>
      </c>
      <c r="B237" s="110" t="s">
        <v>697</v>
      </c>
      <c r="C237" s="110"/>
      <c r="D237" s="110" t="s">
        <v>371</v>
      </c>
      <c r="E237" s="131" t="s">
        <v>698</v>
      </c>
      <c r="F237" s="110">
        <v>1994</v>
      </c>
      <c r="G237" s="110">
        <v>1</v>
      </c>
      <c r="H237" s="111">
        <v>10932.26</v>
      </c>
      <c r="I237" s="111">
        <v>0</v>
      </c>
      <c r="J237" s="111">
        <f t="shared" si="7"/>
        <v>100</v>
      </c>
      <c r="K237" s="111">
        <v>0.02</v>
      </c>
      <c r="L237" s="111"/>
      <c r="M237" s="111"/>
      <c r="N237" s="111"/>
      <c r="O237" s="111"/>
      <c r="P237" s="111"/>
      <c r="Q237" s="111">
        <v>0.1</v>
      </c>
      <c r="R237" s="111">
        <f t="shared" si="8"/>
        <v>1.8220433333333335</v>
      </c>
    </row>
    <row r="238" spans="1:18" ht="12.75">
      <c r="A238" s="110">
        <v>166</v>
      </c>
      <c r="B238" s="110" t="s">
        <v>697</v>
      </c>
      <c r="C238" s="110"/>
      <c r="D238" s="110" t="s">
        <v>371</v>
      </c>
      <c r="E238" s="131" t="s">
        <v>699</v>
      </c>
      <c r="F238" s="110">
        <v>1993</v>
      </c>
      <c r="G238" s="110">
        <v>1</v>
      </c>
      <c r="H238" s="111">
        <v>3451.55</v>
      </c>
      <c r="I238" s="111">
        <v>0</v>
      </c>
      <c r="J238" s="111">
        <f t="shared" si="7"/>
        <v>100</v>
      </c>
      <c r="K238" s="111">
        <v>0.02</v>
      </c>
      <c r="L238" s="111"/>
      <c r="M238" s="111"/>
      <c r="N238" s="111"/>
      <c r="O238" s="111"/>
      <c r="P238" s="111"/>
      <c r="Q238" s="111">
        <v>0.1</v>
      </c>
      <c r="R238" s="111">
        <f t="shared" si="8"/>
        <v>0.5752583333333334</v>
      </c>
    </row>
    <row r="239" spans="1:18" ht="12.75">
      <c r="A239" s="110">
        <v>167</v>
      </c>
      <c r="B239" s="110" t="s">
        <v>74</v>
      </c>
      <c r="C239" s="110"/>
      <c r="D239" s="110" t="s">
        <v>371</v>
      </c>
      <c r="E239" s="131" t="s">
        <v>528</v>
      </c>
      <c r="F239" s="110">
        <v>2001</v>
      </c>
      <c r="G239" s="110">
        <v>1</v>
      </c>
      <c r="H239" s="111">
        <v>17576.67</v>
      </c>
      <c r="I239" s="111">
        <v>0</v>
      </c>
      <c r="J239" s="111">
        <f t="shared" si="7"/>
        <v>100</v>
      </c>
      <c r="K239" s="111">
        <v>0.02</v>
      </c>
      <c r="L239" s="111"/>
      <c r="M239" s="111"/>
      <c r="N239" s="111"/>
      <c r="O239" s="111"/>
      <c r="P239" s="111"/>
      <c r="Q239" s="111">
        <v>0.1</v>
      </c>
      <c r="R239" s="111">
        <f t="shared" si="8"/>
        <v>2.929445</v>
      </c>
    </row>
    <row r="240" spans="1:18" ht="12.75">
      <c r="A240" s="110">
        <v>168</v>
      </c>
      <c r="B240" s="115" t="s">
        <v>683</v>
      </c>
      <c r="C240" s="115" t="s">
        <v>700</v>
      </c>
      <c r="D240" s="110" t="s">
        <v>371</v>
      </c>
      <c r="E240" s="132" t="s">
        <v>701</v>
      </c>
      <c r="F240" s="115">
        <v>2005</v>
      </c>
      <c r="G240" s="115">
        <v>1</v>
      </c>
      <c r="H240" s="117">
        <v>55500</v>
      </c>
      <c r="I240" s="111">
        <v>0</v>
      </c>
      <c r="J240" s="111">
        <f t="shared" si="7"/>
        <v>100</v>
      </c>
      <c r="K240" s="117">
        <v>0.02</v>
      </c>
      <c r="L240" s="117"/>
      <c r="M240" s="117"/>
      <c r="N240" s="117"/>
      <c r="O240" s="117"/>
      <c r="P240" s="117"/>
      <c r="Q240" s="111">
        <v>0.1</v>
      </c>
      <c r="R240" s="111">
        <f t="shared" si="8"/>
        <v>9.25</v>
      </c>
    </row>
    <row r="241" spans="1:18" ht="36">
      <c r="A241" s="110">
        <v>169</v>
      </c>
      <c r="B241" s="110" t="s">
        <v>493</v>
      </c>
      <c r="C241" s="115" t="s">
        <v>702</v>
      </c>
      <c r="D241" s="110" t="s">
        <v>371</v>
      </c>
      <c r="E241" s="132" t="s">
        <v>703</v>
      </c>
      <c r="F241" s="115">
        <v>2008</v>
      </c>
      <c r="G241" s="115">
        <v>1</v>
      </c>
      <c r="H241" s="117">
        <v>27910</v>
      </c>
      <c r="I241" s="111">
        <v>0</v>
      </c>
      <c r="J241" s="111">
        <f t="shared" si="7"/>
        <v>100</v>
      </c>
      <c r="K241" s="111">
        <v>0.02</v>
      </c>
      <c r="L241" s="117"/>
      <c r="M241" s="117"/>
      <c r="N241" s="117"/>
      <c r="O241" s="117"/>
      <c r="P241" s="117"/>
      <c r="Q241" s="111">
        <v>0.1</v>
      </c>
      <c r="R241" s="111">
        <f t="shared" si="8"/>
        <v>4.651666666666667</v>
      </c>
    </row>
    <row r="242" spans="1:18" ht="12.75">
      <c r="A242" s="110">
        <v>170</v>
      </c>
      <c r="B242" s="110" t="s">
        <v>493</v>
      </c>
      <c r="C242" s="110" t="s">
        <v>704</v>
      </c>
      <c r="D242" s="110" t="s">
        <v>371</v>
      </c>
      <c r="E242" s="131" t="s">
        <v>705</v>
      </c>
      <c r="F242" s="110">
        <v>2008</v>
      </c>
      <c r="G242" s="110">
        <v>1</v>
      </c>
      <c r="H242" s="111">
        <v>41950</v>
      </c>
      <c r="I242" s="111">
        <v>31462.6</v>
      </c>
      <c r="J242" s="111">
        <f t="shared" si="7"/>
        <v>24.999761620977353</v>
      </c>
      <c r="K242" s="111">
        <v>0.08</v>
      </c>
      <c r="L242" s="111"/>
      <c r="M242" s="111"/>
      <c r="N242" s="111"/>
      <c r="O242" s="111"/>
      <c r="P242" s="111"/>
      <c r="Q242" s="111">
        <v>0.1</v>
      </c>
      <c r="R242" s="111">
        <f t="shared" si="8"/>
        <v>27.96666666666667</v>
      </c>
    </row>
    <row r="243" spans="1:18" ht="24">
      <c r="A243" s="110">
        <v>171</v>
      </c>
      <c r="B243" s="110" t="s">
        <v>706</v>
      </c>
      <c r="C243" s="110" t="s">
        <v>707</v>
      </c>
      <c r="D243" s="110" t="s">
        <v>371</v>
      </c>
      <c r="E243" s="131"/>
      <c r="F243" s="110">
        <v>2004</v>
      </c>
      <c r="G243" s="110">
        <v>5</v>
      </c>
      <c r="H243" s="111">
        <v>17195</v>
      </c>
      <c r="I243" s="111">
        <v>0</v>
      </c>
      <c r="J243" s="111">
        <f t="shared" si="7"/>
        <v>100</v>
      </c>
      <c r="K243" s="111">
        <v>0.02</v>
      </c>
      <c r="L243" s="111"/>
      <c r="M243" s="111"/>
      <c r="N243" s="111"/>
      <c r="O243" s="111"/>
      <c r="P243" s="111"/>
      <c r="Q243" s="111">
        <v>0.1</v>
      </c>
      <c r="R243" s="111">
        <f t="shared" si="8"/>
        <v>2.865833333333334</v>
      </c>
    </row>
    <row r="244" spans="1:18" ht="12.75">
      <c r="A244" s="110">
        <v>172</v>
      </c>
      <c r="B244" s="110" t="s">
        <v>708</v>
      </c>
      <c r="C244" s="110" t="s">
        <v>709</v>
      </c>
      <c r="D244" s="110" t="s">
        <v>371</v>
      </c>
      <c r="E244" s="131"/>
      <c r="F244" s="110">
        <v>2003</v>
      </c>
      <c r="G244" s="110">
        <v>1</v>
      </c>
      <c r="H244" s="111">
        <v>33076</v>
      </c>
      <c r="I244" s="111">
        <v>0</v>
      </c>
      <c r="J244" s="111">
        <f aca="true" t="shared" si="9" ref="J244:J257">SUM(100-(I244*100/H244))</f>
        <v>100</v>
      </c>
      <c r="K244" s="111">
        <v>0.02</v>
      </c>
      <c r="L244" s="111"/>
      <c r="M244" s="111"/>
      <c r="N244" s="111"/>
      <c r="O244" s="111"/>
      <c r="P244" s="111"/>
      <c r="Q244" s="111">
        <v>0.1</v>
      </c>
      <c r="R244" s="111">
        <f t="shared" si="8"/>
        <v>5.512666666666667</v>
      </c>
    </row>
    <row r="245" spans="1:18" ht="12.75">
      <c r="A245" s="110">
        <v>173</v>
      </c>
      <c r="B245" s="110" t="s">
        <v>710</v>
      </c>
      <c r="C245" s="110" t="s">
        <v>711</v>
      </c>
      <c r="D245" s="110" t="s">
        <v>371</v>
      </c>
      <c r="E245" s="131"/>
      <c r="F245" s="110">
        <v>2003</v>
      </c>
      <c r="G245" s="110">
        <v>1</v>
      </c>
      <c r="H245" s="111">
        <v>928</v>
      </c>
      <c r="I245" s="111">
        <v>0</v>
      </c>
      <c r="J245" s="111">
        <f t="shared" si="9"/>
        <v>100</v>
      </c>
      <c r="K245" s="111">
        <v>0.02</v>
      </c>
      <c r="L245" s="111"/>
      <c r="M245" s="111"/>
      <c r="N245" s="111"/>
      <c r="O245" s="111"/>
      <c r="P245" s="111"/>
      <c r="Q245" s="111">
        <v>0.1</v>
      </c>
      <c r="R245" s="111">
        <f t="shared" si="8"/>
        <v>0.15466666666666665</v>
      </c>
    </row>
    <row r="246" spans="1:18" ht="12.75">
      <c r="A246" s="110">
        <v>174</v>
      </c>
      <c r="B246" s="110" t="s">
        <v>712</v>
      </c>
      <c r="C246" s="110" t="s">
        <v>713</v>
      </c>
      <c r="D246" s="110" t="s">
        <v>371</v>
      </c>
      <c r="E246" s="131"/>
      <c r="F246" s="110">
        <v>2003</v>
      </c>
      <c r="G246" s="110">
        <v>1</v>
      </c>
      <c r="H246" s="111">
        <v>8923</v>
      </c>
      <c r="I246" s="111">
        <v>0</v>
      </c>
      <c r="J246" s="111">
        <f t="shared" si="9"/>
        <v>100</v>
      </c>
      <c r="K246" s="111">
        <v>0.02</v>
      </c>
      <c r="L246" s="111"/>
      <c r="M246" s="111"/>
      <c r="N246" s="111"/>
      <c r="O246" s="111"/>
      <c r="P246" s="111"/>
      <c r="Q246" s="111">
        <v>0.1</v>
      </c>
      <c r="R246" s="111">
        <f t="shared" si="8"/>
        <v>1.4871666666666667</v>
      </c>
    </row>
    <row r="247" spans="1:18" ht="24">
      <c r="A247" s="110">
        <v>175</v>
      </c>
      <c r="B247" s="110" t="s">
        <v>714</v>
      </c>
      <c r="C247" s="110" t="s">
        <v>715</v>
      </c>
      <c r="D247" s="110" t="s">
        <v>371</v>
      </c>
      <c r="E247" s="131"/>
      <c r="F247" s="110">
        <v>2002</v>
      </c>
      <c r="G247" s="110">
        <v>1</v>
      </c>
      <c r="H247" s="111">
        <v>2462</v>
      </c>
      <c r="I247" s="111">
        <v>0</v>
      </c>
      <c r="J247" s="111">
        <f t="shared" si="9"/>
        <v>100</v>
      </c>
      <c r="K247" s="111">
        <v>0.02</v>
      </c>
      <c r="L247" s="111"/>
      <c r="M247" s="111"/>
      <c r="N247" s="111"/>
      <c r="O247" s="111"/>
      <c r="P247" s="111"/>
      <c r="Q247" s="111">
        <v>0.1</v>
      </c>
      <c r="R247" s="111">
        <f t="shared" si="8"/>
        <v>0.4103333333333334</v>
      </c>
    </row>
    <row r="248" spans="1:18" ht="12.75">
      <c r="A248" s="110">
        <v>176</v>
      </c>
      <c r="B248" s="110" t="s">
        <v>716</v>
      </c>
      <c r="C248" s="110" t="s">
        <v>715</v>
      </c>
      <c r="D248" s="110" t="s">
        <v>371</v>
      </c>
      <c r="E248" s="131"/>
      <c r="F248" s="110">
        <v>2003</v>
      </c>
      <c r="G248" s="110">
        <v>2</v>
      </c>
      <c r="H248" s="111">
        <v>27165</v>
      </c>
      <c r="I248" s="111">
        <v>0</v>
      </c>
      <c r="J248" s="111">
        <f t="shared" si="9"/>
        <v>100</v>
      </c>
      <c r="K248" s="111">
        <v>0.02</v>
      </c>
      <c r="L248" s="111"/>
      <c r="M248" s="111"/>
      <c r="N248" s="111"/>
      <c r="O248" s="111"/>
      <c r="P248" s="111"/>
      <c r="Q248" s="111">
        <v>0.1</v>
      </c>
      <c r="R248" s="111">
        <f t="shared" si="8"/>
        <v>4.5275</v>
      </c>
    </row>
    <row r="249" spans="1:18" ht="24">
      <c r="A249" s="110">
        <v>177</v>
      </c>
      <c r="B249" s="110" t="s">
        <v>717</v>
      </c>
      <c r="C249" s="110" t="s">
        <v>718</v>
      </c>
      <c r="D249" s="110" t="s">
        <v>371</v>
      </c>
      <c r="E249" s="131"/>
      <c r="F249" s="110">
        <v>2000</v>
      </c>
      <c r="G249" s="110">
        <v>1</v>
      </c>
      <c r="H249" s="111">
        <v>1182</v>
      </c>
      <c r="I249" s="111">
        <v>0</v>
      </c>
      <c r="J249" s="111">
        <f t="shared" si="9"/>
        <v>100</v>
      </c>
      <c r="K249" s="111">
        <v>0.02</v>
      </c>
      <c r="L249" s="111"/>
      <c r="M249" s="111"/>
      <c r="N249" s="111"/>
      <c r="O249" s="111"/>
      <c r="P249" s="111"/>
      <c r="Q249" s="111">
        <v>0.1</v>
      </c>
      <c r="R249" s="111">
        <f t="shared" si="8"/>
        <v>0.19700000000000004</v>
      </c>
    </row>
    <row r="250" spans="1:18" ht="12.75">
      <c r="A250" s="110">
        <v>178</v>
      </c>
      <c r="B250" s="110" t="s">
        <v>719</v>
      </c>
      <c r="C250" s="110" t="s">
        <v>720</v>
      </c>
      <c r="D250" s="110" t="s">
        <v>371</v>
      </c>
      <c r="E250" s="131"/>
      <c r="F250" s="110">
        <v>2004</v>
      </c>
      <c r="G250" s="110">
        <v>1</v>
      </c>
      <c r="H250" s="111">
        <v>3726</v>
      </c>
      <c r="I250" s="111">
        <v>0</v>
      </c>
      <c r="J250" s="111">
        <f t="shared" si="9"/>
        <v>100</v>
      </c>
      <c r="K250" s="111">
        <v>0.02</v>
      </c>
      <c r="L250" s="111"/>
      <c r="M250" s="111"/>
      <c r="N250" s="111"/>
      <c r="O250" s="111"/>
      <c r="P250" s="111"/>
      <c r="Q250" s="111">
        <v>0.1</v>
      </c>
      <c r="R250" s="111">
        <f t="shared" si="8"/>
        <v>0.621</v>
      </c>
    </row>
    <row r="251" spans="1:18" ht="12.75">
      <c r="A251" s="110">
        <v>179</v>
      </c>
      <c r="B251" s="110" t="s">
        <v>721</v>
      </c>
      <c r="C251" s="110" t="s">
        <v>722</v>
      </c>
      <c r="D251" s="110" t="s">
        <v>371</v>
      </c>
      <c r="E251" s="131"/>
      <c r="F251" s="110">
        <v>2003</v>
      </c>
      <c r="G251" s="110">
        <v>1</v>
      </c>
      <c r="H251" s="111">
        <v>9217</v>
      </c>
      <c r="I251" s="111">
        <v>0</v>
      </c>
      <c r="J251" s="111">
        <f t="shared" si="9"/>
        <v>100</v>
      </c>
      <c r="K251" s="111">
        <v>0.02</v>
      </c>
      <c r="L251" s="111"/>
      <c r="M251" s="111"/>
      <c r="N251" s="111"/>
      <c r="O251" s="111"/>
      <c r="P251" s="111"/>
      <c r="Q251" s="111">
        <v>0.1</v>
      </c>
      <c r="R251" s="111">
        <f t="shared" si="8"/>
        <v>1.5361666666666667</v>
      </c>
    </row>
    <row r="252" spans="1:18" ht="12.75">
      <c r="A252" s="110">
        <v>180</v>
      </c>
      <c r="B252" s="110" t="s">
        <v>723</v>
      </c>
      <c r="C252" s="110" t="s">
        <v>724</v>
      </c>
      <c r="D252" s="110" t="s">
        <v>371</v>
      </c>
      <c r="E252" s="131"/>
      <c r="F252" s="110">
        <v>2004</v>
      </c>
      <c r="G252" s="110">
        <v>1</v>
      </c>
      <c r="H252" s="111">
        <v>1193</v>
      </c>
      <c r="I252" s="111">
        <v>0</v>
      </c>
      <c r="J252" s="111">
        <f t="shared" si="9"/>
        <v>100</v>
      </c>
      <c r="K252" s="111">
        <v>0.02</v>
      </c>
      <c r="L252" s="111"/>
      <c r="M252" s="111"/>
      <c r="N252" s="111"/>
      <c r="O252" s="111"/>
      <c r="P252" s="111"/>
      <c r="Q252" s="111">
        <v>0.1</v>
      </c>
      <c r="R252" s="111">
        <f t="shared" si="8"/>
        <v>0.19883333333333333</v>
      </c>
    </row>
    <row r="253" spans="1:18" ht="24">
      <c r="A253" s="110">
        <v>181</v>
      </c>
      <c r="B253" s="110" t="s">
        <v>725</v>
      </c>
      <c r="C253" s="110" t="s">
        <v>726</v>
      </c>
      <c r="D253" s="110" t="s">
        <v>371</v>
      </c>
      <c r="E253" s="131"/>
      <c r="F253" s="114">
        <v>2004</v>
      </c>
      <c r="G253" s="110">
        <v>1</v>
      </c>
      <c r="H253" s="111">
        <v>285504</v>
      </c>
      <c r="I253" s="111">
        <v>0</v>
      </c>
      <c r="J253" s="111">
        <f t="shared" si="9"/>
        <v>100</v>
      </c>
      <c r="K253" s="111">
        <v>0.02</v>
      </c>
      <c r="L253" s="111"/>
      <c r="M253" s="111"/>
      <c r="N253" s="111"/>
      <c r="O253" s="111"/>
      <c r="P253" s="111"/>
      <c r="Q253" s="111">
        <v>0.1</v>
      </c>
      <c r="R253" s="111">
        <f t="shared" si="8"/>
        <v>47.584</v>
      </c>
    </row>
    <row r="254" spans="1:18" ht="60">
      <c r="A254" s="110">
        <v>182</v>
      </c>
      <c r="B254" s="110" t="s">
        <v>727</v>
      </c>
      <c r="C254" s="110" t="s">
        <v>728</v>
      </c>
      <c r="D254" s="110" t="s">
        <v>371</v>
      </c>
      <c r="E254" s="131"/>
      <c r="F254" s="114">
        <v>2000</v>
      </c>
      <c r="G254" s="110">
        <v>1</v>
      </c>
      <c r="H254" s="111">
        <v>20714</v>
      </c>
      <c r="I254" s="111">
        <v>0</v>
      </c>
      <c r="J254" s="111">
        <f t="shared" si="9"/>
        <v>100</v>
      </c>
      <c r="K254" s="111">
        <v>0.02</v>
      </c>
      <c r="L254" s="111"/>
      <c r="M254" s="111"/>
      <c r="N254" s="111"/>
      <c r="O254" s="111"/>
      <c r="P254" s="111"/>
      <c r="Q254" s="111">
        <v>0.1</v>
      </c>
      <c r="R254" s="111">
        <f t="shared" si="8"/>
        <v>3.4523333333333337</v>
      </c>
    </row>
    <row r="255" spans="1:18" ht="48">
      <c r="A255" s="110">
        <v>183</v>
      </c>
      <c r="B255" s="110" t="s">
        <v>729</v>
      </c>
      <c r="C255" s="110" t="s">
        <v>730</v>
      </c>
      <c r="D255" s="110" t="s">
        <v>371</v>
      </c>
      <c r="E255" s="131"/>
      <c r="F255" s="114">
        <v>2005</v>
      </c>
      <c r="G255" s="110">
        <v>1</v>
      </c>
      <c r="H255" s="111">
        <v>20714</v>
      </c>
      <c r="I255" s="111">
        <v>0</v>
      </c>
      <c r="J255" s="111">
        <f t="shared" si="9"/>
        <v>100</v>
      </c>
      <c r="K255" s="111">
        <v>0.02</v>
      </c>
      <c r="L255" s="111"/>
      <c r="M255" s="111"/>
      <c r="N255" s="111"/>
      <c r="O255" s="111"/>
      <c r="P255" s="111"/>
      <c r="Q255" s="111">
        <v>0.1</v>
      </c>
      <c r="R255" s="111">
        <f t="shared" si="8"/>
        <v>3.4523333333333337</v>
      </c>
    </row>
    <row r="256" spans="1:18" ht="12.75">
      <c r="A256" s="110">
        <v>184</v>
      </c>
      <c r="B256" s="110" t="s">
        <v>731</v>
      </c>
      <c r="C256" s="110" t="s">
        <v>732</v>
      </c>
      <c r="D256" s="131" t="s">
        <v>371</v>
      </c>
      <c r="E256" s="131" t="s">
        <v>22</v>
      </c>
      <c r="F256" s="110">
        <v>2002</v>
      </c>
      <c r="G256" s="110">
        <v>1</v>
      </c>
      <c r="H256" s="111">
        <v>14691</v>
      </c>
      <c r="I256" s="128">
        <v>0</v>
      </c>
      <c r="J256" s="111">
        <f t="shared" si="9"/>
        <v>100</v>
      </c>
      <c r="K256" s="111">
        <v>0.02</v>
      </c>
      <c r="L256" s="111"/>
      <c r="M256" s="111"/>
      <c r="N256" s="111"/>
      <c r="O256" s="111"/>
      <c r="P256" s="111"/>
      <c r="Q256" s="111">
        <v>0.1</v>
      </c>
      <c r="R256" s="111">
        <f t="shared" si="8"/>
        <v>2.4485</v>
      </c>
    </row>
    <row r="257" spans="1:18" ht="24">
      <c r="A257" s="110">
        <v>185</v>
      </c>
      <c r="B257" s="110" t="s">
        <v>733</v>
      </c>
      <c r="C257" s="110" t="s">
        <v>734</v>
      </c>
      <c r="D257" s="131" t="s">
        <v>371</v>
      </c>
      <c r="E257" s="132"/>
      <c r="F257" s="115">
        <v>1968</v>
      </c>
      <c r="G257" s="116">
        <v>4</v>
      </c>
      <c r="H257" s="117">
        <v>51320</v>
      </c>
      <c r="I257" s="117">
        <v>0</v>
      </c>
      <c r="J257" s="111">
        <f t="shared" si="9"/>
        <v>100</v>
      </c>
      <c r="K257" s="111">
        <v>0.02</v>
      </c>
      <c r="L257" s="117"/>
      <c r="M257" s="117"/>
      <c r="N257" s="117"/>
      <c r="O257" s="117"/>
      <c r="P257" s="117"/>
      <c r="Q257" s="111">
        <v>0.1</v>
      </c>
      <c r="R257" s="111">
        <f>SUM(H257*K257*Q257/12)</f>
        <v>8.553333333333335</v>
      </c>
    </row>
    <row r="258" spans="1:18" ht="24">
      <c r="A258" s="118">
        <v>186</v>
      </c>
      <c r="B258" s="118" t="s">
        <v>735</v>
      </c>
      <c r="C258" s="118" t="s">
        <v>736</v>
      </c>
      <c r="D258" s="135" t="s">
        <v>737</v>
      </c>
      <c r="E258" s="135" t="s">
        <v>738</v>
      </c>
      <c r="F258" s="118">
        <v>2007</v>
      </c>
      <c r="G258" s="118">
        <v>5</v>
      </c>
      <c r="H258" s="118">
        <v>226694.91</v>
      </c>
      <c r="I258" s="118">
        <v>113347.41</v>
      </c>
      <c r="J258" s="118">
        <f aca="true" t="shared" si="10" ref="J258:J280">SUM(100-(I258*100/H258))</f>
        <v>50.00001985046775</v>
      </c>
      <c r="K258" s="118">
        <v>0.06</v>
      </c>
      <c r="L258" s="118"/>
      <c r="M258" s="118"/>
      <c r="N258" s="118"/>
      <c r="O258" s="118"/>
      <c r="P258" s="118"/>
      <c r="Q258" s="111">
        <v>0.1</v>
      </c>
      <c r="R258" s="111">
        <f aca="true" t="shared" si="11" ref="R258:R280">SUM(H258*K258*Q258/12)</f>
        <v>113.34745500000001</v>
      </c>
    </row>
    <row r="259" spans="1:18" ht="12.75">
      <c r="A259" s="118">
        <v>187</v>
      </c>
      <c r="B259" s="118" t="s">
        <v>739</v>
      </c>
      <c r="C259" s="118" t="s">
        <v>740</v>
      </c>
      <c r="D259" s="135" t="s">
        <v>737</v>
      </c>
      <c r="E259" s="135" t="s">
        <v>741</v>
      </c>
      <c r="F259" s="118">
        <v>2006</v>
      </c>
      <c r="G259" s="118">
        <v>1</v>
      </c>
      <c r="H259" s="118">
        <v>12050</v>
      </c>
      <c r="I259" s="118">
        <v>0</v>
      </c>
      <c r="J259" s="118">
        <f t="shared" si="10"/>
        <v>100</v>
      </c>
      <c r="K259" s="118">
        <v>0.02</v>
      </c>
      <c r="L259" s="118"/>
      <c r="M259" s="118"/>
      <c r="N259" s="118"/>
      <c r="O259" s="118"/>
      <c r="P259" s="118"/>
      <c r="Q259" s="111">
        <v>0.1</v>
      </c>
      <c r="R259" s="111">
        <f t="shared" si="11"/>
        <v>2.0083333333333333</v>
      </c>
    </row>
    <row r="260" spans="1:18" ht="12.75">
      <c r="A260" s="118">
        <v>188</v>
      </c>
      <c r="B260" s="118" t="s">
        <v>742</v>
      </c>
      <c r="C260" s="118" t="s">
        <v>743</v>
      </c>
      <c r="D260" s="135" t="s">
        <v>737</v>
      </c>
      <c r="E260" s="135" t="s">
        <v>287</v>
      </c>
      <c r="F260" s="147">
        <v>2007</v>
      </c>
      <c r="G260" s="118">
        <v>2</v>
      </c>
      <c r="H260" s="118">
        <v>126230</v>
      </c>
      <c r="I260" s="118">
        <v>91516.75</v>
      </c>
      <c r="J260" s="118">
        <f t="shared" si="10"/>
        <v>27.5</v>
      </c>
      <c r="K260" s="118">
        <v>0.08</v>
      </c>
      <c r="L260" s="118"/>
      <c r="M260" s="118"/>
      <c r="N260" s="118"/>
      <c r="O260" s="118"/>
      <c r="P260" s="118"/>
      <c r="Q260" s="111">
        <v>0.1</v>
      </c>
      <c r="R260" s="111">
        <f t="shared" si="11"/>
        <v>84.15333333333334</v>
      </c>
    </row>
    <row r="261" spans="1:18" ht="12.75">
      <c r="A261" s="118">
        <v>189</v>
      </c>
      <c r="B261" s="118" t="s">
        <v>744</v>
      </c>
      <c r="C261" s="118" t="s">
        <v>745</v>
      </c>
      <c r="D261" s="135" t="s">
        <v>737</v>
      </c>
      <c r="E261" s="135" t="s">
        <v>290</v>
      </c>
      <c r="F261" s="147">
        <v>2007</v>
      </c>
      <c r="G261" s="118">
        <v>1</v>
      </c>
      <c r="H261" s="118">
        <v>63115</v>
      </c>
      <c r="I261" s="118">
        <v>45758.38</v>
      </c>
      <c r="J261" s="118">
        <f t="shared" si="10"/>
        <v>27.49999207795294</v>
      </c>
      <c r="K261" s="118">
        <v>0.08</v>
      </c>
      <c r="L261" s="118"/>
      <c r="M261" s="118"/>
      <c r="N261" s="118"/>
      <c r="O261" s="118"/>
      <c r="P261" s="118"/>
      <c r="Q261" s="111">
        <v>0.1</v>
      </c>
      <c r="R261" s="111">
        <f t="shared" si="11"/>
        <v>42.07666666666667</v>
      </c>
    </row>
    <row r="262" spans="1:18" ht="12.75">
      <c r="A262" s="118">
        <v>190</v>
      </c>
      <c r="B262" s="118" t="s">
        <v>746</v>
      </c>
      <c r="C262" s="118" t="s">
        <v>747</v>
      </c>
      <c r="D262" s="135" t="s">
        <v>737</v>
      </c>
      <c r="E262" s="135" t="s">
        <v>292</v>
      </c>
      <c r="F262" s="147">
        <v>2007</v>
      </c>
      <c r="G262" s="118">
        <v>1</v>
      </c>
      <c r="H262" s="118">
        <v>35000</v>
      </c>
      <c r="I262" s="118">
        <v>26833.33</v>
      </c>
      <c r="J262" s="118">
        <f t="shared" si="10"/>
        <v>23.333342857142853</v>
      </c>
      <c r="K262" s="118">
        <v>0.08</v>
      </c>
      <c r="L262" s="118"/>
      <c r="M262" s="118"/>
      <c r="N262" s="118"/>
      <c r="O262" s="118"/>
      <c r="P262" s="118"/>
      <c r="Q262" s="111">
        <v>0.1</v>
      </c>
      <c r="R262" s="111">
        <f t="shared" si="11"/>
        <v>23.333333333333332</v>
      </c>
    </row>
    <row r="263" spans="1:18" ht="12.75">
      <c r="A263" s="118">
        <v>191</v>
      </c>
      <c r="B263" s="118" t="s">
        <v>748</v>
      </c>
      <c r="C263" s="118" t="s">
        <v>749</v>
      </c>
      <c r="D263" s="135" t="s">
        <v>737</v>
      </c>
      <c r="E263" s="135" t="s">
        <v>750</v>
      </c>
      <c r="F263" s="147">
        <v>2007</v>
      </c>
      <c r="G263" s="118">
        <v>1</v>
      </c>
      <c r="H263" s="118">
        <v>518744</v>
      </c>
      <c r="I263" s="118">
        <v>412334.98</v>
      </c>
      <c r="J263" s="118">
        <f t="shared" si="10"/>
        <v>20.51281942538131</v>
      </c>
      <c r="K263" s="118">
        <v>0.08</v>
      </c>
      <c r="L263" s="118"/>
      <c r="M263" s="118"/>
      <c r="N263" s="118"/>
      <c r="O263" s="118"/>
      <c r="P263" s="118"/>
      <c r="Q263" s="111">
        <v>0.1</v>
      </c>
      <c r="R263" s="111">
        <f t="shared" si="11"/>
        <v>345.82933333333335</v>
      </c>
    </row>
    <row r="264" spans="1:18" ht="24">
      <c r="A264" s="118">
        <v>192</v>
      </c>
      <c r="B264" s="118" t="s">
        <v>751</v>
      </c>
      <c r="C264" s="118" t="s">
        <v>752</v>
      </c>
      <c r="D264" s="135" t="s">
        <v>737</v>
      </c>
      <c r="E264" s="135" t="s">
        <v>753</v>
      </c>
      <c r="F264" s="147">
        <v>2007</v>
      </c>
      <c r="G264" s="118">
        <v>2</v>
      </c>
      <c r="H264" s="118">
        <v>306587.72</v>
      </c>
      <c r="I264" s="118">
        <v>233108.03</v>
      </c>
      <c r="J264" s="118">
        <f t="shared" si="10"/>
        <v>23.966938401838135</v>
      </c>
      <c r="K264" s="118">
        <v>0.08</v>
      </c>
      <c r="L264" s="118"/>
      <c r="M264" s="118"/>
      <c r="N264" s="118"/>
      <c r="O264" s="118"/>
      <c r="P264" s="118"/>
      <c r="Q264" s="111">
        <v>0.1</v>
      </c>
      <c r="R264" s="111">
        <f t="shared" si="11"/>
        <v>204.39181333333332</v>
      </c>
    </row>
    <row r="265" spans="1:18" ht="12.75">
      <c r="A265" s="118">
        <v>193</v>
      </c>
      <c r="B265" s="118" t="s">
        <v>754</v>
      </c>
      <c r="C265" s="118" t="s">
        <v>755</v>
      </c>
      <c r="D265" s="135" t="s">
        <v>737</v>
      </c>
      <c r="E265" s="135" t="s">
        <v>756</v>
      </c>
      <c r="F265" s="147">
        <v>2007</v>
      </c>
      <c r="G265" s="118">
        <v>2</v>
      </c>
      <c r="H265" s="118">
        <v>65707.3</v>
      </c>
      <c r="I265" s="118">
        <v>50733</v>
      </c>
      <c r="J265" s="118">
        <f t="shared" si="10"/>
        <v>22.789400873266743</v>
      </c>
      <c r="K265" s="118">
        <v>0.08</v>
      </c>
      <c r="L265" s="118"/>
      <c r="M265" s="118"/>
      <c r="N265" s="118"/>
      <c r="O265" s="118"/>
      <c r="P265" s="118"/>
      <c r="Q265" s="111">
        <v>0.1</v>
      </c>
      <c r="R265" s="111">
        <f t="shared" si="11"/>
        <v>43.804866666666676</v>
      </c>
    </row>
    <row r="266" spans="1:18" ht="24">
      <c r="A266" s="118">
        <v>194</v>
      </c>
      <c r="B266" s="118" t="s">
        <v>757</v>
      </c>
      <c r="C266" s="118" t="s">
        <v>743</v>
      </c>
      <c r="D266" s="135" t="s">
        <v>737</v>
      </c>
      <c r="E266" s="135" t="s">
        <v>758</v>
      </c>
      <c r="F266" s="147">
        <v>2007</v>
      </c>
      <c r="G266" s="118">
        <v>1</v>
      </c>
      <c r="H266" s="118">
        <v>85268.24</v>
      </c>
      <c r="I266" s="118">
        <v>38370.7</v>
      </c>
      <c r="J266" s="118">
        <f t="shared" si="10"/>
        <v>55.00000938215683</v>
      </c>
      <c r="K266" s="118">
        <v>0.06</v>
      </c>
      <c r="L266" s="118"/>
      <c r="M266" s="118"/>
      <c r="N266" s="118"/>
      <c r="O266" s="118"/>
      <c r="P266" s="118"/>
      <c r="Q266" s="111">
        <v>0.1</v>
      </c>
      <c r="R266" s="111">
        <f t="shared" si="11"/>
        <v>42.63412</v>
      </c>
    </row>
    <row r="267" spans="1:18" ht="24">
      <c r="A267" s="118">
        <v>195</v>
      </c>
      <c r="B267" s="118" t="s">
        <v>759</v>
      </c>
      <c r="C267" s="118" t="s">
        <v>760</v>
      </c>
      <c r="D267" s="135" t="s">
        <v>737</v>
      </c>
      <c r="E267" s="135" t="s">
        <v>761</v>
      </c>
      <c r="F267" s="147">
        <v>2007</v>
      </c>
      <c r="G267" s="118">
        <v>1</v>
      </c>
      <c r="H267" s="118">
        <v>85268.24</v>
      </c>
      <c r="I267" s="118">
        <v>47371.26</v>
      </c>
      <c r="J267" s="118">
        <f t="shared" si="10"/>
        <v>44.44442620136173</v>
      </c>
      <c r="K267" s="118">
        <v>0.06</v>
      </c>
      <c r="L267" s="118"/>
      <c r="M267" s="118"/>
      <c r="N267" s="118"/>
      <c r="O267" s="118"/>
      <c r="P267" s="118"/>
      <c r="Q267" s="111">
        <v>0.1</v>
      </c>
      <c r="R267" s="111">
        <f t="shared" si="11"/>
        <v>42.63412</v>
      </c>
    </row>
    <row r="268" spans="1:18" ht="24">
      <c r="A268" s="118">
        <v>196</v>
      </c>
      <c r="B268" s="118" t="s">
        <v>762</v>
      </c>
      <c r="C268" s="118" t="s">
        <v>763</v>
      </c>
      <c r="D268" s="135" t="s">
        <v>737</v>
      </c>
      <c r="E268" s="135" t="s">
        <v>764</v>
      </c>
      <c r="F268" s="147">
        <v>2007</v>
      </c>
      <c r="G268" s="118">
        <v>1</v>
      </c>
      <c r="H268" s="118">
        <v>26709.25</v>
      </c>
      <c r="I268" s="118">
        <v>8903.08</v>
      </c>
      <c r="J268" s="118">
        <f t="shared" si="10"/>
        <v>66.66667914673755</v>
      </c>
      <c r="K268" s="118">
        <v>0.04</v>
      </c>
      <c r="L268" s="118"/>
      <c r="M268" s="118"/>
      <c r="N268" s="118"/>
      <c r="O268" s="118"/>
      <c r="P268" s="118"/>
      <c r="Q268" s="111">
        <v>0.1</v>
      </c>
      <c r="R268" s="111">
        <f t="shared" si="11"/>
        <v>8.903083333333335</v>
      </c>
    </row>
    <row r="269" spans="1:18" ht="24">
      <c r="A269" s="118">
        <v>197</v>
      </c>
      <c r="B269" s="118" t="s">
        <v>765</v>
      </c>
      <c r="C269" s="118" t="s">
        <v>749</v>
      </c>
      <c r="D269" s="135" t="s">
        <v>737</v>
      </c>
      <c r="E269" s="135" t="s">
        <v>766</v>
      </c>
      <c r="F269" s="147">
        <v>2007</v>
      </c>
      <c r="G269" s="118">
        <v>1</v>
      </c>
      <c r="H269" s="118">
        <v>23412.69</v>
      </c>
      <c r="I269" s="118">
        <v>10535.7</v>
      </c>
      <c r="J269" s="118">
        <f t="shared" si="10"/>
        <v>55.00004484747374</v>
      </c>
      <c r="K269" s="118">
        <v>0.06</v>
      </c>
      <c r="L269" s="118"/>
      <c r="M269" s="118"/>
      <c r="N269" s="118"/>
      <c r="O269" s="118"/>
      <c r="P269" s="118"/>
      <c r="Q269" s="111">
        <v>0.1</v>
      </c>
      <c r="R269" s="111">
        <f t="shared" si="11"/>
        <v>11.706344999999999</v>
      </c>
    </row>
    <row r="270" spans="1:18" ht="24">
      <c r="A270" s="118">
        <v>198</v>
      </c>
      <c r="B270" s="118" t="s">
        <v>765</v>
      </c>
      <c r="C270" s="118" t="s">
        <v>767</v>
      </c>
      <c r="D270" s="135" t="s">
        <v>737</v>
      </c>
      <c r="E270" s="135" t="s">
        <v>768</v>
      </c>
      <c r="F270" s="118">
        <v>2007</v>
      </c>
      <c r="G270" s="118">
        <v>2</v>
      </c>
      <c r="H270" s="118">
        <v>46825.39</v>
      </c>
      <c r="I270" s="118">
        <v>21071.42</v>
      </c>
      <c r="J270" s="118">
        <f t="shared" si="10"/>
        <v>55.000011745764425</v>
      </c>
      <c r="K270" s="118">
        <v>0.06</v>
      </c>
      <c r="L270" s="118"/>
      <c r="M270" s="118"/>
      <c r="N270" s="118"/>
      <c r="O270" s="118"/>
      <c r="P270" s="118"/>
      <c r="Q270" s="111">
        <v>0.1</v>
      </c>
      <c r="R270" s="111">
        <f t="shared" si="11"/>
        <v>23.412695</v>
      </c>
    </row>
    <row r="271" spans="1:18" ht="24">
      <c r="A271" s="118">
        <v>199</v>
      </c>
      <c r="B271" s="118" t="s">
        <v>762</v>
      </c>
      <c r="C271" s="118" t="s">
        <v>749</v>
      </c>
      <c r="D271" s="135" t="s">
        <v>737</v>
      </c>
      <c r="E271" s="135" t="s">
        <v>769</v>
      </c>
      <c r="F271" s="147">
        <v>2007</v>
      </c>
      <c r="G271" s="118">
        <v>1</v>
      </c>
      <c r="H271" s="118">
        <v>20509.71</v>
      </c>
      <c r="I271" s="118">
        <v>10759.23</v>
      </c>
      <c r="J271" s="118">
        <f t="shared" si="10"/>
        <v>47.54079896790349</v>
      </c>
      <c r="K271" s="118">
        <v>0.06</v>
      </c>
      <c r="L271" s="118"/>
      <c r="M271" s="118"/>
      <c r="N271" s="118"/>
      <c r="O271" s="118"/>
      <c r="P271" s="118"/>
      <c r="Q271" s="111">
        <v>0.1</v>
      </c>
      <c r="R271" s="111">
        <f t="shared" si="11"/>
        <v>10.254855000000001</v>
      </c>
    </row>
    <row r="272" spans="1:18" ht="24">
      <c r="A272" s="118">
        <v>200</v>
      </c>
      <c r="B272" s="118" t="s">
        <v>762</v>
      </c>
      <c r="C272" s="118" t="s">
        <v>770</v>
      </c>
      <c r="D272" s="135" t="s">
        <v>737</v>
      </c>
      <c r="E272" s="135" t="s">
        <v>297</v>
      </c>
      <c r="F272" s="147">
        <v>2007</v>
      </c>
      <c r="G272" s="118">
        <v>2</v>
      </c>
      <c r="H272" s="118">
        <v>41019.42</v>
      </c>
      <c r="I272" s="118">
        <v>21877.04</v>
      </c>
      <c r="J272" s="118">
        <f t="shared" si="10"/>
        <v>46.66662766075191</v>
      </c>
      <c r="K272" s="118">
        <v>0.08</v>
      </c>
      <c r="L272" s="118"/>
      <c r="M272" s="118"/>
      <c r="N272" s="118"/>
      <c r="O272" s="118"/>
      <c r="P272" s="118"/>
      <c r="Q272" s="111">
        <v>0.1</v>
      </c>
      <c r="R272" s="111">
        <f t="shared" si="11"/>
        <v>27.346279999999997</v>
      </c>
    </row>
    <row r="273" spans="1:18" ht="24">
      <c r="A273" s="118">
        <v>201</v>
      </c>
      <c r="B273" s="118" t="s">
        <v>771</v>
      </c>
      <c r="C273" s="118" t="s">
        <v>772</v>
      </c>
      <c r="D273" s="135" t="s">
        <v>737</v>
      </c>
      <c r="E273" s="135" t="s">
        <v>773</v>
      </c>
      <c r="F273" s="147">
        <v>2007</v>
      </c>
      <c r="G273" s="118">
        <v>1</v>
      </c>
      <c r="H273" s="118">
        <v>10020</v>
      </c>
      <c r="I273" s="118">
        <v>5566.66</v>
      </c>
      <c r="J273" s="118">
        <f t="shared" si="10"/>
        <v>44.444510978043915</v>
      </c>
      <c r="K273" s="118">
        <v>0.06</v>
      </c>
      <c r="L273" s="118"/>
      <c r="M273" s="118"/>
      <c r="N273" s="118"/>
      <c r="O273" s="118"/>
      <c r="P273" s="118"/>
      <c r="Q273" s="111">
        <v>0.1</v>
      </c>
      <c r="R273" s="111">
        <f t="shared" si="11"/>
        <v>5.01</v>
      </c>
    </row>
    <row r="274" spans="1:18" ht="24">
      <c r="A274" s="118">
        <v>202</v>
      </c>
      <c r="B274" s="118" t="s">
        <v>774</v>
      </c>
      <c r="C274" s="118" t="s">
        <v>775</v>
      </c>
      <c r="D274" s="135" t="s">
        <v>737</v>
      </c>
      <c r="E274" s="135" t="s">
        <v>776</v>
      </c>
      <c r="F274" s="147">
        <v>39269</v>
      </c>
      <c r="G274" s="118">
        <v>1</v>
      </c>
      <c r="H274" s="118">
        <v>43107.4</v>
      </c>
      <c r="I274" s="118">
        <v>19398.33</v>
      </c>
      <c r="J274" s="118">
        <f t="shared" si="10"/>
        <v>54.99999999999999</v>
      </c>
      <c r="K274" s="118">
        <v>0.06</v>
      </c>
      <c r="L274" s="118"/>
      <c r="M274" s="118"/>
      <c r="N274" s="118"/>
      <c r="O274" s="118"/>
      <c r="P274" s="118"/>
      <c r="Q274" s="111">
        <v>0.1</v>
      </c>
      <c r="R274" s="111">
        <f t="shared" si="11"/>
        <v>21.553700000000003</v>
      </c>
    </row>
    <row r="275" spans="1:18" ht="12.75">
      <c r="A275" s="118">
        <v>203</v>
      </c>
      <c r="B275" s="118" t="s">
        <v>523</v>
      </c>
      <c r="C275" s="118" t="s">
        <v>777</v>
      </c>
      <c r="D275" s="135" t="s">
        <v>737</v>
      </c>
      <c r="E275" s="135" t="s">
        <v>778</v>
      </c>
      <c r="F275" s="147">
        <v>2007</v>
      </c>
      <c r="G275" s="118">
        <v>2</v>
      </c>
      <c r="H275" s="118">
        <v>22033.9</v>
      </c>
      <c r="I275" s="118">
        <v>11197.55</v>
      </c>
      <c r="J275" s="118">
        <f t="shared" si="10"/>
        <v>49.180353909203546</v>
      </c>
      <c r="K275" s="118">
        <v>0.06</v>
      </c>
      <c r="L275" s="118"/>
      <c r="M275" s="118"/>
      <c r="N275" s="118"/>
      <c r="O275" s="118"/>
      <c r="P275" s="118"/>
      <c r="Q275" s="111">
        <v>0.1</v>
      </c>
      <c r="R275" s="111">
        <f t="shared" si="11"/>
        <v>11.016950000000001</v>
      </c>
    </row>
    <row r="276" spans="1:18" ht="24">
      <c r="A276" s="118">
        <v>204</v>
      </c>
      <c r="B276" s="118" t="s">
        <v>779</v>
      </c>
      <c r="C276" s="118" t="s">
        <v>780</v>
      </c>
      <c r="D276" s="135" t="s">
        <v>737</v>
      </c>
      <c r="E276" s="135" t="s">
        <v>781</v>
      </c>
      <c r="F276" s="147">
        <v>2007</v>
      </c>
      <c r="G276" s="118">
        <v>1</v>
      </c>
      <c r="H276" s="118">
        <v>14000</v>
      </c>
      <c r="I276" s="118">
        <v>5737.7</v>
      </c>
      <c r="J276" s="118">
        <f t="shared" si="10"/>
        <v>59.01642857142857</v>
      </c>
      <c r="K276" s="118">
        <v>0.06</v>
      </c>
      <c r="L276" s="118"/>
      <c r="M276" s="118"/>
      <c r="N276" s="118"/>
      <c r="O276" s="118"/>
      <c r="P276" s="118"/>
      <c r="Q276" s="111">
        <v>0.1</v>
      </c>
      <c r="R276" s="111">
        <f t="shared" si="11"/>
        <v>7</v>
      </c>
    </row>
    <row r="277" spans="1:18" ht="12.75">
      <c r="A277" s="118">
        <v>205</v>
      </c>
      <c r="B277" s="118" t="s">
        <v>782</v>
      </c>
      <c r="C277" s="118" t="s">
        <v>783</v>
      </c>
      <c r="D277" s="135" t="s">
        <v>737</v>
      </c>
      <c r="E277" s="135" t="s">
        <v>784</v>
      </c>
      <c r="F277" s="147">
        <v>2007</v>
      </c>
      <c r="G277" s="118">
        <v>1</v>
      </c>
      <c r="H277" s="118">
        <v>758284</v>
      </c>
      <c r="I277" s="118">
        <v>602738.56</v>
      </c>
      <c r="J277" s="118">
        <f t="shared" si="10"/>
        <v>20.51282105385316</v>
      </c>
      <c r="K277" s="118">
        <v>0.08</v>
      </c>
      <c r="L277" s="118"/>
      <c r="M277" s="118"/>
      <c r="N277" s="118"/>
      <c r="O277" s="118"/>
      <c r="P277" s="118"/>
      <c r="Q277" s="111">
        <v>0.1</v>
      </c>
      <c r="R277" s="111">
        <f t="shared" si="11"/>
        <v>505.52266666666674</v>
      </c>
    </row>
    <row r="278" spans="1:18" ht="12.75">
      <c r="A278" s="118">
        <v>206</v>
      </c>
      <c r="B278" s="118" t="s">
        <v>785</v>
      </c>
      <c r="C278" s="118" t="s">
        <v>786</v>
      </c>
      <c r="D278" s="135" t="s">
        <v>737</v>
      </c>
      <c r="E278" s="135" t="s">
        <v>787</v>
      </c>
      <c r="F278" s="118">
        <v>2007</v>
      </c>
      <c r="G278" s="118">
        <v>1</v>
      </c>
      <c r="H278" s="118">
        <v>41107.99</v>
      </c>
      <c r="I278" s="118">
        <v>41107.99</v>
      </c>
      <c r="J278" s="118">
        <f t="shared" si="10"/>
        <v>0</v>
      </c>
      <c r="K278" s="118">
        <v>0.02</v>
      </c>
      <c r="L278" s="118"/>
      <c r="M278" s="118"/>
      <c r="N278" s="118"/>
      <c r="O278" s="118"/>
      <c r="P278" s="118"/>
      <c r="Q278" s="111">
        <v>0.1</v>
      </c>
      <c r="R278" s="111">
        <f t="shared" si="11"/>
        <v>6.851331666666667</v>
      </c>
    </row>
    <row r="279" spans="1:18" ht="12.75">
      <c r="A279" s="118">
        <v>207</v>
      </c>
      <c r="B279" s="118" t="s">
        <v>788</v>
      </c>
      <c r="C279" s="118" t="s">
        <v>786</v>
      </c>
      <c r="D279" s="135" t="s">
        <v>737</v>
      </c>
      <c r="E279" s="135" t="s">
        <v>789</v>
      </c>
      <c r="F279" s="118">
        <v>2007</v>
      </c>
      <c r="G279" s="118">
        <v>1</v>
      </c>
      <c r="H279" s="118">
        <v>37101.69</v>
      </c>
      <c r="I279" s="118">
        <v>37101.69</v>
      </c>
      <c r="J279" s="118">
        <f t="shared" si="10"/>
        <v>0</v>
      </c>
      <c r="K279" s="118">
        <v>0.02</v>
      </c>
      <c r="L279" s="118"/>
      <c r="M279" s="118"/>
      <c r="N279" s="118"/>
      <c r="O279" s="118"/>
      <c r="P279" s="118"/>
      <c r="Q279" s="111">
        <v>0.1</v>
      </c>
      <c r="R279" s="111">
        <f t="shared" si="11"/>
        <v>6.1836150000000005</v>
      </c>
    </row>
    <row r="280" spans="1:18" ht="13.5" thickBot="1">
      <c r="A280" s="148">
        <v>208</v>
      </c>
      <c r="B280" s="148" t="s">
        <v>790</v>
      </c>
      <c r="C280" s="148" t="s">
        <v>786</v>
      </c>
      <c r="D280" s="135" t="s">
        <v>737</v>
      </c>
      <c r="E280" s="149" t="s">
        <v>791</v>
      </c>
      <c r="F280" s="148">
        <v>2007</v>
      </c>
      <c r="G280" s="148">
        <v>1</v>
      </c>
      <c r="H280" s="148">
        <v>14364.41</v>
      </c>
      <c r="I280" s="148">
        <v>14364.41</v>
      </c>
      <c r="J280" s="118">
        <f t="shared" si="10"/>
        <v>0</v>
      </c>
      <c r="K280" s="148">
        <v>0.02</v>
      </c>
      <c r="L280" s="148"/>
      <c r="M280" s="148"/>
      <c r="N280" s="148"/>
      <c r="O280" s="148"/>
      <c r="P280" s="148"/>
      <c r="Q280" s="111">
        <v>0.1</v>
      </c>
      <c r="R280" s="111">
        <f t="shared" si="11"/>
        <v>2.3940683333333337</v>
      </c>
    </row>
    <row r="281" spans="1:18" ht="13.5" thickBot="1">
      <c r="A281" s="120" t="s">
        <v>22</v>
      </c>
      <c r="B281" s="150" t="s">
        <v>68</v>
      </c>
      <c r="C281" s="151" t="s">
        <v>82</v>
      </c>
      <c r="D281" s="120"/>
      <c r="E281" s="152"/>
      <c r="F281" s="153" t="s">
        <v>22</v>
      </c>
      <c r="G281" s="150">
        <f>SUM(G103:G280)</f>
        <v>327</v>
      </c>
      <c r="H281" s="122">
        <f>SUM(H73:H280)</f>
        <v>51505187.14000002</v>
      </c>
      <c r="I281" s="122">
        <f>SUM(I73:I280)</f>
        <v>9294421.499999998</v>
      </c>
      <c r="J281" s="122"/>
      <c r="K281" s="122"/>
      <c r="L281" s="122"/>
      <c r="M281" s="122"/>
      <c r="N281" s="122"/>
      <c r="O281" s="122"/>
      <c r="P281" s="122"/>
      <c r="Q281" s="122"/>
      <c r="R281" s="154">
        <f>SUM(R73:R280)</f>
        <v>12950.72162666666</v>
      </c>
    </row>
    <row r="282" spans="1:18" ht="27" customHeight="1" thickBot="1">
      <c r="A282" s="155"/>
      <c r="B282" s="196" t="s">
        <v>792</v>
      </c>
      <c r="C282" s="197"/>
      <c r="D282" s="198"/>
      <c r="E282" s="156"/>
      <c r="F282" s="155"/>
      <c r="G282" s="157"/>
      <c r="H282" s="158"/>
      <c r="I282" s="145"/>
      <c r="J282" s="145"/>
      <c r="K282" s="145"/>
      <c r="L282" s="145"/>
      <c r="M282" s="145"/>
      <c r="N282" s="145"/>
      <c r="O282" s="145"/>
      <c r="P282" s="145"/>
      <c r="Q282" s="145"/>
      <c r="R282" s="129"/>
    </row>
    <row r="283" spans="1:18" ht="13.5" thickBot="1">
      <c r="A283" s="159">
        <v>1</v>
      </c>
      <c r="B283" s="159" t="s">
        <v>118</v>
      </c>
      <c r="C283" s="159"/>
      <c r="D283" s="160" t="s">
        <v>793</v>
      </c>
      <c r="E283" s="161" t="s">
        <v>794</v>
      </c>
      <c r="F283" s="159">
        <v>2001</v>
      </c>
      <c r="G283" s="159">
        <v>1</v>
      </c>
      <c r="H283" s="162">
        <v>2773.68</v>
      </c>
      <c r="I283" s="162">
        <v>0</v>
      </c>
      <c r="J283" s="162">
        <v>100</v>
      </c>
      <c r="K283" s="162">
        <v>0.02</v>
      </c>
      <c r="L283" s="162"/>
      <c r="M283" s="162"/>
      <c r="N283" s="162"/>
      <c r="O283" s="162"/>
      <c r="P283" s="162"/>
      <c r="Q283" s="162">
        <v>0.1</v>
      </c>
      <c r="R283" s="162">
        <f>SUM(H283*K283*Q283/12)</f>
        <v>0.46228</v>
      </c>
    </row>
    <row r="284" spans="1:18" ht="13.5" thickBot="1">
      <c r="A284" s="163" t="s">
        <v>22</v>
      </c>
      <c r="B284" s="150" t="s">
        <v>68</v>
      </c>
      <c r="C284" s="150" t="s">
        <v>22</v>
      </c>
      <c r="D284" s="160"/>
      <c r="E284" s="160"/>
      <c r="F284" s="150" t="s">
        <v>22</v>
      </c>
      <c r="G284" s="150">
        <f>SUM(G283:G283)</f>
        <v>1</v>
      </c>
      <c r="H284" s="121">
        <f>SUM(H283:H283)</f>
        <v>2773.68</v>
      </c>
      <c r="I284" s="121"/>
      <c r="J284" s="121"/>
      <c r="K284" s="121"/>
      <c r="L284" s="121"/>
      <c r="M284" s="121"/>
      <c r="N284" s="121"/>
      <c r="O284" s="121"/>
      <c r="P284" s="121"/>
      <c r="Q284" s="121"/>
      <c r="R284" s="121">
        <f>SUM(R283)</f>
        <v>0.46228</v>
      </c>
    </row>
    <row r="285" spans="1:18" ht="13.5" thickBot="1">
      <c r="A285" s="164"/>
      <c r="B285" s="165" t="s">
        <v>795</v>
      </c>
      <c r="C285" s="165"/>
      <c r="D285" s="165"/>
      <c r="E285" s="165"/>
      <c r="F285" s="165"/>
      <c r="G285" s="165"/>
      <c r="H285" s="166">
        <f>SUM(H284+H281+H71+H34)</f>
        <v>154684748.63000003</v>
      </c>
      <c r="I285" s="166">
        <f>SUM(I284+I281+I71+I34)</f>
        <v>37785858.04</v>
      </c>
      <c r="J285" s="165"/>
      <c r="K285" s="165"/>
      <c r="L285" s="165"/>
      <c r="M285" s="165"/>
      <c r="N285" s="165"/>
      <c r="O285" s="165"/>
      <c r="P285" s="165"/>
      <c r="Q285" s="165"/>
      <c r="R285" s="166">
        <f>SUM(R284+R281+R71+R34)</f>
        <v>31571.58213966666</v>
      </c>
    </row>
  </sheetData>
  <sheetProtection/>
  <mergeCells count="16">
    <mergeCell ref="R3:R4"/>
    <mergeCell ref="B35:C35"/>
    <mergeCell ref="B1:F1"/>
    <mergeCell ref="A2:G2"/>
    <mergeCell ref="A3:A4"/>
    <mergeCell ref="B3:B4"/>
    <mergeCell ref="C3:C4"/>
    <mergeCell ref="D3:E3"/>
    <mergeCell ref="F3:F4"/>
    <mergeCell ref="G3:G4"/>
    <mergeCell ref="B72:C72"/>
    <mergeCell ref="B282:D282"/>
    <mergeCell ref="H3:H4"/>
    <mergeCell ref="I3:I4"/>
    <mergeCell ref="J3:J4"/>
    <mergeCell ref="K3:K4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34">
      <selection activeCell="D12" sqref="D1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18.421875" style="0" customWidth="1"/>
    <col min="4" max="4" width="6.28125" style="0" customWidth="1"/>
    <col min="5" max="5" width="4.8515625" style="0" customWidth="1"/>
    <col min="6" max="6" width="6.28125" style="0" customWidth="1"/>
    <col min="7" max="7" width="4.421875" style="0" customWidth="1"/>
    <col min="10" max="10" width="6.421875" style="0" customWidth="1"/>
    <col min="11" max="11" width="4.57421875" style="0" customWidth="1"/>
    <col min="12" max="12" width="4.421875" style="0" customWidth="1"/>
    <col min="13" max="13" width="4.140625" style="0" customWidth="1"/>
    <col min="14" max="14" width="4.8515625" style="0" customWidth="1"/>
    <col min="15" max="15" width="4.7109375" style="0" customWidth="1"/>
    <col min="16" max="16" width="4.57421875" style="0" customWidth="1"/>
  </cols>
  <sheetData>
    <row r="1" spans="1:18" ht="16.5" customHeight="1">
      <c r="A1" s="228"/>
      <c r="B1" s="206" t="s">
        <v>796</v>
      </c>
      <c r="C1" s="206"/>
      <c r="D1" s="207"/>
      <c r="E1" s="207"/>
      <c r="F1" s="207"/>
      <c r="G1" s="186"/>
      <c r="H1" s="186"/>
      <c r="I1" s="229"/>
      <c r="J1" s="229"/>
      <c r="K1" s="229"/>
      <c r="L1" s="229"/>
      <c r="M1" s="229"/>
      <c r="N1" s="229"/>
      <c r="O1" s="229"/>
      <c r="P1" s="229"/>
      <c r="Q1" s="229"/>
      <c r="R1" s="230"/>
    </row>
    <row r="2" spans="1:18" ht="17.25" customHeight="1">
      <c r="A2" s="208" t="s">
        <v>848</v>
      </c>
      <c r="B2" s="209"/>
      <c r="C2" s="209"/>
      <c r="D2" s="209"/>
      <c r="E2" s="209"/>
      <c r="F2" s="209"/>
      <c r="G2" s="209"/>
      <c r="H2" s="188"/>
      <c r="I2" s="188"/>
      <c r="J2" s="188"/>
      <c r="K2" s="188"/>
      <c r="L2" s="188"/>
      <c r="M2" s="231"/>
      <c r="N2" s="231"/>
      <c r="O2" s="231"/>
      <c r="P2" s="231"/>
      <c r="Q2" s="231"/>
      <c r="R2" s="232"/>
    </row>
    <row r="3" spans="1:18" ht="25.5">
      <c r="A3" s="210" t="s">
        <v>1</v>
      </c>
      <c r="B3" s="210" t="s">
        <v>2</v>
      </c>
      <c r="C3" s="210" t="s">
        <v>3</v>
      </c>
      <c r="D3" s="212" t="s">
        <v>221</v>
      </c>
      <c r="E3" s="213"/>
      <c r="F3" s="210" t="s">
        <v>4</v>
      </c>
      <c r="G3" s="210" t="s">
        <v>5</v>
      </c>
      <c r="H3" s="199" t="s">
        <v>6</v>
      </c>
      <c r="I3" s="199" t="s">
        <v>222</v>
      </c>
      <c r="J3" s="201" t="s">
        <v>210</v>
      </c>
      <c r="K3" s="203" t="s">
        <v>211</v>
      </c>
      <c r="L3" s="103" t="s">
        <v>206</v>
      </c>
      <c r="M3" s="103" t="s">
        <v>207</v>
      </c>
      <c r="N3" s="103" t="s">
        <v>208</v>
      </c>
      <c r="O3" s="103" t="s">
        <v>209</v>
      </c>
      <c r="P3" s="103" t="s">
        <v>212</v>
      </c>
      <c r="Q3" s="103" t="s">
        <v>213</v>
      </c>
      <c r="R3" s="205" t="s">
        <v>224</v>
      </c>
    </row>
    <row r="4" spans="1:18" ht="23.25" customHeight="1">
      <c r="A4" s="211"/>
      <c r="B4" s="211"/>
      <c r="C4" s="211"/>
      <c r="D4" s="104" t="s">
        <v>7</v>
      </c>
      <c r="E4" s="169" t="s">
        <v>8</v>
      </c>
      <c r="F4" s="211"/>
      <c r="G4" s="211"/>
      <c r="H4" s="200"/>
      <c r="I4" s="200"/>
      <c r="J4" s="202"/>
      <c r="K4" s="204"/>
      <c r="L4" s="103"/>
      <c r="M4" s="103"/>
      <c r="N4" s="103"/>
      <c r="O4" s="103"/>
      <c r="P4" s="103"/>
      <c r="Q4" s="103"/>
      <c r="R4" s="205"/>
    </row>
    <row r="5" spans="1:18" ht="12.75">
      <c r="A5" s="233">
        <v>1</v>
      </c>
      <c r="B5" s="233">
        <v>2</v>
      </c>
      <c r="C5" s="233">
        <v>3</v>
      </c>
      <c r="D5" s="104">
        <v>4</v>
      </c>
      <c r="E5" s="233">
        <v>5</v>
      </c>
      <c r="F5" s="233">
        <v>6</v>
      </c>
      <c r="G5" s="233">
        <v>7</v>
      </c>
      <c r="H5" s="233">
        <v>8</v>
      </c>
      <c r="I5" s="233">
        <v>9</v>
      </c>
      <c r="J5" s="234">
        <v>10</v>
      </c>
      <c r="K5" s="234">
        <v>11</v>
      </c>
      <c r="L5" s="234">
        <v>12</v>
      </c>
      <c r="M5" s="234">
        <v>13</v>
      </c>
      <c r="N5" s="234">
        <v>14</v>
      </c>
      <c r="O5" s="235">
        <v>15</v>
      </c>
      <c r="P5" s="234">
        <v>16</v>
      </c>
      <c r="Q5" s="234">
        <v>17</v>
      </c>
      <c r="R5" s="233">
        <v>18</v>
      </c>
    </row>
    <row r="6" spans="1:18" ht="12.75">
      <c r="A6" s="110">
        <v>1</v>
      </c>
      <c r="B6" s="110" t="s">
        <v>797</v>
      </c>
      <c r="C6" s="110"/>
      <c r="D6" s="110" t="s">
        <v>22</v>
      </c>
      <c r="E6" s="110" t="s">
        <v>22</v>
      </c>
      <c r="F6" s="110">
        <v>1998</v>
      </c>
      <c r="G6" s="110">
        <v>1</v>
      </c>
      <c r="H6" s="131">
        <v>1677897.89</v>
      </c>
      <c r="I6" s="131">
        <v>747983.77</v>
      </c>
      <c r="J6" s="111">
        <v>55.42</v>
      </c>
      <c r="K6" s="111"/>
      <c r="L6" s="111"/>
      <c r="M6" s="111">
        <v>0.06</v>
      </c>
      <c r="N6" s="111"/>
      <c r="O6" s="111"/>
      <c r="P6" s="111"/>
      <c r="Q6" s="111">
        <v>0.1</v>
      </c>
      <c r="R6" s="111">
        <f aca="true" t="shared" si="0" ref="R6:R15">SUM(I6*M6*Q6/12)</f>
        <v>373.99188499999997</v>
      </c>
    </row>
    <row r="7" spans="1:18" ht="12.75">
      <c r="A7" s="110">
        <v>2</v>
      </c>
      <c r="B7" s="110" t="s">
        <v>797</v>
      </c>
      <c r="C7" s="110"/>
      <c r="D7" s="110" t="s">
        <v>22</v>
      </c>
      <c r="E7" s="110" t="s">
        <v>22</v>
      </c>
      <c r="F7" s="110">
        <v>2001</v>
      </c>
      <c r="G7" s="110">
        <v>1</v>
      </c>
      <c r="H7" s="131">
        <v>188561.47</v>
      </c>
      <c r="I7" s="131">
        <v>103267.1</v>
      </c>
      <c r="J7" s="111">
        <f>SUM(100-(I7*100/H7))</f>
        <v>45.23425172703628</v>
      </c>
      <c r="K7" s="111"/>
      <c r="L7" s="111"/>
      <c r="M7" s="111">
        <v>0.06</v>
      </c>
      <c r="N7" s="111"/>
      <c r="O7" s="111"/>
      <c r="P7" s="111"/>
      <c r="Q7" s="111">
        <v>0.1</v>
      </c>
      <c r="R7" s="111">
        <f t="shared" si="0"/>
        <v>51.63355000000001</v>
      </c>
    </row>
    <row r="8" spans="1:18" ht="12.75">
      <c r="A8" s="110">
        <v>3</v>
      </c>
      <c r="B8" s="110" t="s">
        <v>798</v>
      </c>
      <c r="C8" s="110"/>
      <c r="D8" s="110" t="s">
        <v>22</v>
      </c>
      <c r="E8" s="110" t="s">
        <v>22</v>
      </c>
      <c r="F8" s="110">
        <v>2001</v>
      </c>
      <c r="G8" s="110">
        <v>1</v>
      </c>
      <c r="H8" s="131">
        <v>135064.3</v>
      </c>
      <c r="I8" s="131">
        <v>71886.06</v>
      </c>
      <c r="J8" s="111">
        <f aca="true" t="shared" si="1" ref="J8:J26">SUM(100-(I8*100/H8))</f>
        <v>46.77641686219082</v>
      </c>
      <c r="K8" s="111"/>
      <c r="L8" s="111"/>
      <c r="M8" s="111">
        <v>0.06</v>
      </c>
      <c r="N8" s="111"/>
      <c r="O8" s="111"/>
      <c r="P8" s="111"/>
      <c r="Q8" s="111">
        <v>0.1</v>
      </c>
      <c r="R8" s="111">
        <f t="shared" si="0"/>
        <v>35.94303</v>
      </c>
    </row>
    <row r="9" spans="1:18" ht="12.75">
      <c r="A9" s="110">
        <v>4</v>
      </c>
      <c r="B9" s="110" t="s">
        <v>797</v>
      </c>
      <c r="C9" s="110" t="s">
        <v>799</v>
      </c>
      <c r="D9" s="110" t="s">
        <v>22</v>
      </c>
      <c r="E9" s="110" t="s">
        <v>22</v>
      </c>
      <c r="F9" s="110">
        <v>2001</v>
      </c>
      <c r="G9" s="110">
        <v>1</v>
      </c>
      <c r="H9" s="131">
        <v>7781407.65</v>
      </c>
      <c r="I9" s="131">
        <v>4273607.19</v>
      </c>
      <c r="J9" s="111">
        <f t="shared" si="1"/>
        <v>45.079253237683794</v>
      </c>
      <c r="K9" s="111"/>
      <c r="L9" s="111"/>
      <c r="M9" s="111">
        <v>0.06</v>
      </c>
      <c r="N9" s="111"/>
      <c r="O9" s="111"/>
      <c r="P9" s="111"/>
      <c r="Q9" s="111">
        <v>0.1</v>
      </c>
      <c r="R9" s="111">
        <f t="shared" si="0"/>
        <v>2136.803595</v>
      </c>
    </row>
    <row r="10" spans="1:18" ht="15.75" customHeight="1">
      <c r="A10" s="110">
        <v>5</v>
      </c>
      <c r="B10" s="110" t="s">
        <v>800</v>
      </c>
      <c r="C10" s="110" t="s">
        <v>801</v>
      </c>
      <c r="D10" s="110" t="s">
        <v>22</v>
      </c>
      <c r="E10" s="110" t="s">
        <v>22</v>
      </c>
      <c r="F10" s="110">
        <v>2004</v>
      </c>
      <c r="G10" s="110">
        <v>1</v>
      </c>
      <c r="H10" s="131">
        <v>44240.64</v>
      </c>
      <c r="I10" s="131">
        <v>30474.08</v>
      </c>
      <c r="J10" s="111">
        <f t="shared" si="1"/>
        <v>31.117452188756758</v>
      </c>
      <c r="K10" s="111"/>
      <c r="L10" s="111"/>
      <c r="M10" s="111">
        <v>0.06</v>
      </c>
      <c r="N10" s="111"/>
      <c r="O10" s="111"/>
      <c r="P10" s="111"/>
      <c r="Q10" s="111">
        <v>0.1</v>
      </c>
      <c r="R10" s="111">
        <f t="shared" si="0"/>
        <v>15.23704</v>
      </c>
    </row>
    <row r="11" spans="1:18" ht="48">
      <c r="A11" s="110">
        <v>6</v>
      </c>
      <c r="B11" s="110" t="s">
        <v>802</v>
      </c>
      <c r="C11" s="110" t="s">
        <v>803</v>
      </c>
      <c r="D11" s="110">
        <v>750</v>
      </c>
      <c r="E11" s="110" t="s">
        <v>352</v>
      </c>
      <c r="F11" s="110">
        <v>2002</v>
      </c>
      <c r="G11" s="114">
        <v>1</v>
      </c>
      <c r="H11" s="131">
        <v>48880</v>
      </c>
      <c r="I11" s="131">
        <v>33171.94</v>
      </c>
      <c r="J11" s="111">
        <f t="shared" si="1"/>
        <v>32.13596563011457</v>
      </c>
      <c r="K11" s="111"/>
      <c r="L11" s="111"/>
      <c r="M11" s="111">
        <v>0.06</v>
      </c>
      <c r="N11" s="111"/>
      <c r="O11" s="111"/>
      <c r="P11" s="111"/>
      <c r="Q11" s="111">
        <v>0.1</v>
      </c>
      <c r="R11" s="111">
        <f t="shared" si="0"/>
        <v>16.585970000000003</v>
      </c>
    </row>
    <row r="12" spans="1:18" ht="40.5" customHeight="1">
      <c r="A12" s="110">
        <v>7</v>
      </c>
      <c r="B12" s="110" t="s">
        <v>804</v>
      </c>
      <c r="C12" s="110" t="s">
        <v>805</v>
      </c>
      <c r="D12" s="110">
        <v>400</v>
      </c>
      <c r="E12" s="110" t="s">
        <v>352</v>
      </c>
      <c r="F12" s="110">
        <v>2005</v>
      </c>
      <c r="G12" s="115">
        <v>1</v>
      </c>
      <c r="H12" s="131">
        <v>26908</v>
      </c>
      <c r="I12" s="131">
        <v>22249.68</v>
      </c>
      <c r="J12" s="111">
        <f t="shared" si="1"/>
        <v>17.31202616322284</v>
      </c>
      <c r="K12" s="111"/>
      <c r="L12" s="111"/>
      <c r="M12" s="111">
        <v>0.06</v>
      </c>
      <c r="N12" s="111"/>
      <c r="O12" s="111"/>
      <c r="P12" s="111"/>
      <c r="Q12" s="111">
        <v>0.1</v>
      </c>
      <c r="R12" s="111">
        <f t="shared" si="0"/>
        <v>11.12484</v>
      </c>
    </row>
    <row r="13" spans="1:18" ht="39.75" customHeight="1">
      <c r="A13" s="110">
        <v>8</v>
      </c>
      <c r="B13" s="110" t="s">
        <v>806</v>
      </c>
      <c r="C13" s="110" t="s">
        <v>805</v>
      </c>
      <c r="D13" s="110">
        <v>500</v>
      </c>
      <c r="E13" s="110" t="s">
        <v>352</v>
      </c>
      <c r="F13" s="110">
        <v>2005</v>
      </c>
      <c r="G13" s="114">
        <v>1</v>
      </c>
      <c r="H13" s="131">
        <v>33636</v>
      </c>
      <c r="I13" s="131">
        <v>27562.89</v>
      </c>
      <c r="J13" s="111">
        <f t="shared" si="1"/>
        <v>18.055387085265792</v>
      </c>
      <c r="K13" s="111"/>
      <c r="L13" s="111"/>
      <c r="M13" s="111">
        <v>0.06</v>
      </c>
      <c r="N13" s="111"/>
      <c r="O13" s="111"/>
      <c r="P13" s="111"/>
      <c r="Q13" s="111">
        <v>0.1</v>
      </c>
      <c r="R13" s="111">
        <f t="shared" si="0"/>
        <v>13.781445</v>
      </c>
    </row>
    <row r="14" spans="1:18" ht="48">
      <c r="A14" s="110">
        <v>9</v>
      </c>
      <c r="B14" s="110" t="s">
        <v>807</v>
      </c>
      <c r="C14" s="110" t="s">
        <v>808</v>
      </c>
      <c r="D14" s="110">
        <v>600</v>
      </c>
      <c r="E14" s="110" t="s">
        <v>352</v>
      </c>
      <c r="F14" s="110">
        <v>2005</v>
      </c>
      <c r="G14" s="115">
        <v>1</v>
      </c>
      <c r="H14" s="131">
        <v>74386</v>
      </c>
      <c r="I14" s="131">
        <v>58888.75</v>
      </c>
      <c r="J14" s="111">
        <f t="shared" si="1"/>
        <v>20.833557389831427</v>
      </c>
      <c r="K14" s="111"/>
      <c r="L14" s="111"/>
      <c r="M14" s="111">
        <v>0.06</v>
      </c>
      <c r="N14" s="111"/>
      <c r="O14" s="111"/>
      <c r="P14" s="111"/>
      <c r="Q14" s="111">
        <v>0.1</v>
      </c>
      <c r="R14" s="111">
        <f t="shared" si="0"/>
        <v>29.444374999999997</v>
      </c>
    </row>
    <row r="15" spans="1:18" ht="48">
      <c r="A15" s="110">
        <v>10</v>
      </c>
      <c r="B15" s="110" t="s">
        <v>809</v>
      </c>
      <c r="C15" s="110" t="s">
        <v>810</v>
      </c>
      <c r="D15" s="110">
        <v>6600</v>
      </c>
      <c r="E15" s="110" t="s">
        <v>352</v>
      </c>
      <c r="F15" s="110">
        <v>2005</v>
      </c>
      <c r="G15" s="114">
        <v>1</v>
      </c>
      <c r="H15" s="131">
        <v>512295</v>
      </c>
      <c r="I15" s="131">
        <v>419797.4</v>
      </c>
      <c r="J15" s="111">
        <f t="shared" si="1"/>
        <v>18.055534408885507</v>
      </c>
      <c r="K15" s="111"/>
      <c r="L15" s="111"/>
      <c r="M15" s="111">
        <v>0.06</v>
      </c>
      <c r="N15" s="111"/>
      <c r="O15" s="111"/>
      <c r="P15" s="111"/>
      <c r="Q15" s="111">
        <v>0.1</v>
      </c>
      <c r="R15" s="111">
        <f t="shared" si="0"/>
        <v>209.89870000000005</v>
      </c>
    </row>
    <row r="16" spans="1:18" ht="40.5" customHeight="1">
      <c r="A16" s="110">
        <v>11</v>
      </c>
      <c r="B16" s="110" t="s">
        <v>811</v>
      </c>
      <c r="C16" s="110" t="s">
        <v>812</v>
      </c>
      <c r="D16" s="110">
        <v>240</v>
      </c>
      <c r="E16" s="110" t="s">
        <v>352</v>
      </c>
      <c r="F16" s="110">
        <v>2005</v>
      </c>
      <c r="G16" s="115">
        <v>1</v>
      </c>
      <c r="H16" s="131">
        <v>16145</v>
      </c>
      <c r="I16" s="131">
        <v>0</v>
      </c>
      <c r="J16" s="111">
        <f t="shared" si="1"/>
        <v>100</v>
      </c>
      <c r="K16" s="111"/>
      <c r="L16" s="111"/>
      <c r="M16" s="111">
        <v>0.06</v>
      </c>
      <c r="N16" s="111"/>
      <c r="O16" s="111"/>
      <c r="P16" s="111"/>
      <c r="Q16" s="111">
        <v>0.1</v>
      </c>
      <c r="R16" s="111">
        <f>SUM(H16*0.1*M16*Q16/12)</f>
        <v>0.8072499999999999</v>
      </c>
    </row>
    <row r="17" spans="1:18" ht="40.5" customHeight="1">
      <c r="A17" s="110">
        <v>12</v>
      </c>
      <c r="B17" s="110" t="s">
        <v>813</v>
      </c>
      <c r="C17" s="110" t="s">
        <v>814</v>
      </c>
      <c r="D17" s="110">
        <v>500</v>
      </c>
      <c r="E17" s="110" t="s">
        <v>352</v>
      </c>
      <c r="F17" s="110">
        <v>2005</v>
      </c>
      <c r="G17" s="114">
        <v>1</v>
      </c>
      <c r="H17" s="131">
        <v>41290</v>
      </c>
      <c r="I17" s="131">
        <v>32687.93</v>
      </c>
      <c r="J17" s="111">
        <f t="shared" si="1"/>
        <v>20.833301041414387</v>
      </c>
      <c r="K17" s="111"/>
      <c r="L17" s="111"/>
      <c r="M17" s="111">
        <v>0.06</v>
      </c>
      <c r="N17" s="111"/>
      <c r="O17" s="111"/>
      <c r="P17" s="111"/>
      <c r="Q17" s="111">
        <v>0.1</v>
      </c>
      <c r="R17" s="111">
        <f>SUM(I17*M17*Q17/12)</f>
        <v>16.343965</v>
      </c>
    </row>
    <row r="18" spans="1:18" ht="40.5" customHeight="1">
      <c r="A18" s="110">
        <v>13</v>
      </c>
      <c r="B18" s="110" t="s">
        <v>815</v>
      </c>
      <c r="C18" s="110" t="s">
        <v>816</v>
      </c>
      <c r="D18" s="110">
        <v>135</v>
      </c>
      <c r="E18" s="110" t="s">
        <v>352</v>
      </c>
      <c r="F18" s="110">
        <v>2005</v>
      </c>
      <c r="G18" s="115">
        <v>1</v>
      </c>
      <c r="H18" s="131">
        <v>11934</v>
      </c>
      <c r="I18" s="131">
        <v>0</v>
      </c>
      <c r="J18" s="111">
        <f t="shared" si="1"/>
        <v>100</v>
      </c>
      <c r="K18" s="111"/>
      <c r="L18" s="111"/>
      <c r="M18" s="111">
        <v>0.06</v>
      </c>
      <c r="N18" s="111"/>
      <c r="O18" s="111"/>
      <c r="P18" s="111"/>
      <c r="Q18" s="111">
        <v>0.1</v>
      </c>
      <c r="R18" s="111">
        <f>SUM(H18*0.1*M18*Q18/12)</f>
        <v>0.5967</v>
      </c>
    </row>
    <row r="19" spans="1:18" ht="40.5" customHeight="1">
      <c r="A19" s="110">
        <v>14</v>
      </c>
      <c r="B19" s="110" t="s">
        <v>817</v>
      </c>
      <c r="C19" s="110" t="s">
        <v>818</v>
      </c>
      <c r="D19" s="110">
        <v>250</v>
      </c>
      <c r="E19" s="110" t="s">
        <v>352</v>
      </c>
      <c r="F19" s="114">
        <v>2005</v>
      </c>
      <c r="G19" s="110">
        <v>1</v>
      </c>
      <c r="H19" s="131">
        <v>20721</v>
      </c>
      <c r="I19" s="131">
        <v>19087.26</v>
      </c>
      <c r="J19" s="111">
        <f t="shared" si="1"/>
        <v>7.8844650354712655</v>
      </c>
      <c r="K19" s="111"/>
      <c r="L19" s="111"/>
      <c r="M19" s="111">
        <v>0.06</v>
      </c>
      <c r="N19" s="111"/>
      <c r="O19" s="111"/>
      <c r="P19" s="111"/>
      <c r="Q19" s="111">
        <v>0.1</v>
      </c>
      <c r="R19" s="111">
        <f>SUM(I19*M19*Q19/12)</f>
        <v>9.543629999999999</v>
      </c>
    </row>
    <row r="20" spans="1:18" ht="39.75" customHeight="1">
      <c r="A20" s="214">
        <v>15</v>
      </c>
      <c r="B20" s="214" t="s">
        <v>819</v>
      </c>
      <c r="C20" s="214" t="s">
        <v>820</v>
      </c>
      <c r="D20" s="214">
        <v>800</v>
      </c>
      <c r="E20" s="214" t="s">
        <v>352</v>
      </c>
      <c r="F20" s="215">
        <v>2005</v>
      </c>
      <c r="G20" s="215">
        <v>1</v>
      </c>
      <c r="H20" s="236">
        <v>66309</v>
      </c>
      <c r="I20" s="236">
        <v>55073.41</v>
      </c>
      <c r="J20" s="111">
        <f t="shared" si="1"/>
        <v>16.94429112186883</v>
      </c>
      <c r="K20" s="216"/>
      <c r="L20" s="216"/>
      <c r="M20" s="111">
        <v>0.06</v>
      </c>
      <c r="N20" s="216"/>
      <c r="O20" s="216"/>
      <c r="P20" s="216"/>
      <c r="Q20" s="111">
        <v>0.1</v>
      </c>
      <c r="R20" s="111">
        <f>SUM(I20*M20*Q20/12)</f>
        <v>27.536705</v>
      </c>
    </row>
    <row r="21" spans="1:18" ht="39.75" customHeight="1">
      <c r="A21" s="110">
        <v>16</v>
      </c>
      <c r="B21" s="110" t="s">
        <v>821</v>
      </c>
      <c r="C21" s="110" t="s">
        <v>822</v>
      </c>
      <c r="D21" s="110">
        <v>1100</v>
      </c>
      <c r="E21" s="110" t="s">
        <v>352</v>
      </c>
      <c r="F21" s="114">
        <v>2005</v>
      </c>
      <c r="G21" s="115">
        <v>1</v>
      </c>
      <c r="H21" s="131">
        <v>69382</v>
      </c>
      <c r="I21" s="131">
        <v>0</v>
      </c>
      <c r="J21" s="111">
        <f t="shared" si="1"/>
        <v>100</v>
      </c>
      <c r="K21" s="111"/>
      <c r="L21" s="111"/>
      <c r="M21" s="111">
        <v>0.06</v>
      </c>
      <c r="N21" s="111"/>
      <c r="O21" s="111"/>
      <c r="P21" s="111"/>
      <c r="Q21" s="111">
        <v>0.1</v>
      </c>
      <c r="R21" s="111">
        <f>SUM(H21*0.1*M21*Q21/12)</f>
        <v>3.4691000000000005</v>
      </c>
    </row>
    <row r="22" spans="1:18" ht="39.75" customHeight="1">
      <c r="A22" s="110">
        <v>17</v>
      </c>
      <c r="B22" s="110" t="s">
        <v>823</v>
      </c>
      <c r="C22" s="110" t="s">
        <v>824</v>
      </c>
      <c r="D22" s="110">
        <v>850</v>
      </c>
      <c r="E22" s="110" t="s">
        <v>352</v>
      </c>
      <c r="F22" s="114">
        <v>2004</v>
      </c>
      <c r="G22" s="114">
        <v>1</v>
      </c>
      <c r="H22" s="131">
        <v>70453</v>
      </c>
      <c r="I22" s="131">
        <v>53171.63</v>
      </c>
      <c r="J22" s="111">
        <f t="shared" si="1"/>
        <v>24.52893418307241</v>
      </c>
      <c r="K22" s="111"/>
      <c r="L22" s="111"/>
      <c r="M22" s="111">
        <v>0.06</v>
      </c>
      <c r="N22" s="111"/>
      <c r="O22" s="111"/>
      <c r="P22" s="111"/>
      <c r="Q22" s="111">
        <v>0.1</v>
      </c>
      <c r="R22" s="111">
        <f>SUM(I22*M22*Q22/12)</f>
        <v>26.585815</v>
      </c>
    </row>
    <row r="23" spans="1:18" ht="39.75" customHeight="1">
      <c r="A23" s="110">
        <v>18</v>
      </c>
      <c r="B23" s="110" t="s">
        <v>825</v>
      </c>
      <c r="C23" s="110" t="s">
        <v>826</v>
      </c>
      <c r="D23" s="110">
        <v>200</v>
      </c>
      <c r="E23" s="110" t="s">
        <v>352</v>
      </c>
      <c r="F23" s="114">
        <v>2005</v>
      </c>
      <c r="G23" s="115">
        <v>1</v>
      </c>
      <c r="H23" s="131">
        <v>15486</v>
      </c>
      <c r="I23" s="131">
        <v>0</v>
      </c>
      <c r="J23" s="111">
        <f t="shared" si="1"/>
        <v>100</v>
      </c>
      <c r="K23" s="111"/>
      <c r="L23" s="111"/>
      <c r="M23" s="111">
        <v>0.06</v>
      </c>
      <c r="N23" s="111"/>
      <c r="O23" s="111"/>
      <c r="P23" s="111"/>
      <c r="Q23" s="111">
        <v>0.1</v>
      </c>
      <c r="R23" s="111">
        <f>SUM(H23*M23*Q23*0.1/12)</f>
        <v>0.7743000000000001</v>
      </c>
    </row>
    <row r="24" spans="1:18" ht="39.75" customHeight="1">
      <c r="A24" s="110">
        <v>19</v>
      </c>
      <c r="B24" s="110" t="s">
        <v>811</v>
      </c>
      <c r="C24" s="110" t="s">
        <v>827</v>
      </c>
      <c r="D24" s="110">
        <v>200</v>
      </c>
      <c r="E24" s="110" t="s">
        <v>352</v>
      </c>
      <c r="F24" s="114">
        <v>2003</v>
      </c>
      <c r="G24" s="115">
        <v>1</v>
      </c>
      <c r="H24" s="131">
        <v>12615</v>
      </c>
      <c r="I24" s="131">
        <v>0</v>
      </c>
      <c r="J24" s="111">
        <f t="shared" si="1"/>
        <v>100</v>
      </c>
      <c r="K24" s="111"/>
      <c r="L24" s="111"/>
      <c r="M24" s="111">
        <v>0.06</v>
      </c>
      <c r="N24" s="111"/>
      <c r="O24" s="111"/>
      <c r="P24" s="111"/>
      <c r="Q24" s="111">
        <v>0.1</v>
      </c>
      <c r="R24" s="111">
        <f>SUM(H24*0.1*M24*Q24/12)</f>
        <v>0.63075</v>
      </c>
    </row>
    <row r="25" spans="1:18" ht="12.75">
      <c r="A25" s="110">
        <v>20</v>
      </c>
      <c r="B25" s="111" t="s">
        <v>828</v>
      </c>
      <c r="C25" s="111" t="s">
        <v>829</v>
      </c>
      <c r="D25" s="133"/>
      <c r="E25" s="111"/>
      <c r="F25" s="114">
        <v>2006</v>
      </c>
      <c r="G25" s="217">
        <v>1</v>
      </c>
      <c r="H25" s="131">
        <v>131332.52</v>
      </c>
      <c r="I25" s="131">
        <v>106890</v>
      </c>
      <c r="J25" s="111">
        <f t="shared" si="1"/>
        <v>18.611171094562096</v>
      </c>
      <c r="K25" s="111"/>
      <c r="L25" s="111"/>
      <c r="M25" s="111">
        <v>0.06</v>
      </c>
      <c r="N25" s="111"/>
      <c r="O25" s="111"/>
      <c r="P25" s="111"/>
      <c r="Q25" s="111">
        <v>0.1</v>
      </c>
      <c r="R25" s="111">
        <f>SUM(I25*M25*Q25/12)</f>
        <v>53.445</v>
      </c>
    </row>
    <row r="26" spans="1:18" ht="15.75" customHeight="1">
      <c r="A26" s="110">
        <v>21</v>
      </c>
      <c r="B26" s="110" t="s">
        <v>830</v>
      </c>
      <c r="C26" s="110"/>
      <c r="D26" s="110"/>
      <c r="E26" s="110"/>
      <c r="F26" s="110">
        <v>1956</v>
      </c>
      <c r="G26" s="218">
        <v>1</v>
      </c>
      <c r="H26" s="131">
        <v>34835</v>
      </c>
      <c r="I26" s="131">
        <v>0</v>
      </c>
      <c r="J26" s="111">
        <f t="shared" si="1"/>
        <v>100</v>
      </c>
      <c r="K26" s="111"/>
      <c r="L26" s="111"/>
      <c r="M26" s="111">
        <v>0.06</v>
      </c>
      <c r="N26" s="111"/>
      <c r="O26" s="111"/>
      <c r="P26" s="111"/>
      <c r="Q26" s="111">
        <v>0.1</v>
      </c>
      <c r="R26" s="111">
        <f>SUM(H26*0.1*M26*Q26/12)</f>
        <v>1.74175</v>
      </c>
    </row>
    <row r="27" spans="1:18" ht="13.5" thickBot="1">
      <c r="A27" s="137" t="s">
        <v>22</v>
      </c>
      <c r="B27" s="138" t="s">
        <v>68</v>
      </c>
      <c r="C27" s="138" t="s">
        <v>22</v>
      </c>
      <c r="D27" s="139" t="s">
        <v>22</v>
      </c>
      <c r="E27" s="138" t="s">
        <v>22</v>
      </c>
      <c r="F27" s="141" t="s">
        <v>22</v>
      </c>
      <c r="G27" s="141">
        <f>SUM(G6:G26)</f>
        <v>21</v>
      </c>
      <c r="H27" s="237">
        <f>SUM(H6:H26)</f>
        <v>11013779.47</v>
      </c>
      <c r="I27" s="237">
        <f>SUM(I6:I26)</f>
        <v>6055799.09</v>
      </c>
      <c r="J27" s="143"/>
      <c r="K27" s="143"/>
      <c r="L27" s="143"/>
      <c r="M27" s="143"/>
      <c r="N27" s="143"/>
      <c r="O27" s="143"/>
      <c r="P27" s="143"/>
      <c r="Q27" s="143"/>
      <c r="R27" s="143">
        <f>SUM(R6:R26)</f>
        <v>3035.919395</v>
      </c>
    </row>
    <row r="28" spans="1:18" ht="12.75">
      <c r="A28" s="126"/>
      <c r="B28" s="194" t="s">
        <v>368</v>
      </c>
      <c r="C28" s="195"/>
      <c r="D28" s="127"/>
      <c r="E28" s="127"/>
      <c r="F28" s="127"/>
      <c r="G28" s="127"/>
      <c r="H28" s="144"/>
      <c r="I28" s="238"/>
      <c r="J28" s="145"/>
      <c r="K28" s="145"/>
      <c r="L28" s="145"/>
      <c r="M28" s="145"/>
      <c r="N28" s="145"/>
      <c r="O28" s="145"/>
      <c r="P28" s="145"/>
      <c r="Q28" s="145"/>
      <c r="R28" s="130"/>
    </row>
    <row r="29" spans="1:18" ht="36">
      <c r="A29" s="110">
        <v>1</v>
      </c>
      <c r="B29" s="110" t="s">
        <v>831</v>
      </c>
      <c r="C29" s="110" t="s">
        <v>832</v>
      </c>
      <c r="D29" s="110"/>
      <c r="E29" s="110"/>
      <c r="F29" s="114">
        <v>2005</v>
      </c>
      <c r="G29" s="110">
        <v>1</v>
      </c>
      <c r="H29" s="131">
        <v>76741</v>
      </c>
      <c r="I29" s="131">
        <v>0</v>
      </c>
      <c r="J29" s="111">
        <f aca="true" t="shared" si="2" ref="J29:J37">SUM(100-(I29*100/H29))</f>
        <v>100</v>
      </c>
      <c r="K29" s="111">
        <v>0.02</v>
      </c>
      <c r="L29" s="111"/>
      <c r="M29" s="111"/>
      <c r="N29" s="111"/>
      <c r="O29" s="111"/>
      <c r="P29" s="111"/>
      <c r="Q29" s="111">
        <v>0.1</v>
      </c>
      <c r="R29" s="111">
        <f aca="true" t="shared" si="3" ref="R29:R37">SUM(H29*K29*Q29/12)</f>
        <v>12.790166666666666</v>
      </c>
    </row>
    <row r="30" spans="1:18" ht="84">
      <c r="A30" s="110">
        <v>2</v>
      </c>
      <c r="B30" s="110" t="s">
        <v>833</v>
      </c>
      <c r="C30" s="110" t="s">
        <v>834</v>
      </c>
      <c r="D30" s="110"/>
      <c r="E30" s="110"/>
      <c r="F30" s="114">
        <v>2001</v>
      </c>
      <c r="G30" s="110">
        <v>1</v>
      </c>
      <c r="H30" s="131">
        <v>25184</v>
      </c>
      <c r="I30" s="131">
        <v>0</v>
      </c>
      <c r="J30" s="111">
        <f t="shared" si="2"/>
        <v>100</v>
      </c>
      <c r="K30" s="111">
        <v>0.02</v>
      </c>
      <c r="L30" s="111"/>
      <c r="M30" s="111"/>
      <c r="N30" s="111"/>
      <c r="O30" s="111"/>
      <c r="P30" s="111"/>
      <c r="Q30" s="111">
        <v>0.1</v>
      </c>
      <c r="R30" s="111">
        <f t="shared" si="3"/>
        <v>4.197333333333334</v>
      </c>
    </row>
    <row r="31" spans="1:18" ht="36">
      <c r="A31" s="110">
        <v>3</v>
      </c>
      <c r="B31" s="110" t="s">
        <v>835</v>
      </c>
      <c r="C31" s="110" t="s">
        <v>836</v>
      </c>
      <c r="D31" s="110"/>
      <c r="E31" s="110"/>
      <c r="F31" s="114">
        <v>2005</v>
      </c>
      <c r="G31" s="110">
        <v>1</v>
      </c>
      <c r="H31" s="131">
        <v>19160</v>
      </c>
      <c r="I31" s="131">
        <v>0</v>
      </c>
      <c r="J31" s="111">
        <f t="shared" si="2"/>
        <v>100</v>
      </c>
      <c r="K31" s="111">
        <v>0.02</v>
      </c>
      <c r="L31" s="111"/>
      <c r="M31" s="111"/>
      <c r="N31" s="111"/>
      <c r="O31" s="111"/>
      <c r="P31" s="111"/>
      <c r="Q31" s="111">
        <v>0.1</v>
      </c>
      <c r="R31" s="111">
        <f t="shared" si="3"/>
        <v>3.1933333333333334</v>
      </c>
    </row>
    <row r="32" spans="1:18" ht="60">
      <c r="A32" s="110">
        <v>4</v>
      </c>
      <c r="B32" s="110" t="s">
        <v>837</v>
      </c>
      <c r="C32" s="110" t="s">
        <v>838</v>
      </c>
      <c r="D32" s="110"/>
      <c r="E32" s="110"/>
      <c r="F32" s="114">
        <v>2004</v>
      </c>
      <c r="G32" s="110">
        <v>1</v>
      </c>
      <c r="H32" s="131">
        <v>19160</v>
      </c>
      <c r="I32" s="131">
        <v>0</v>
      </c>
      <c r="J32" s="111">
        <f t="shared" si="2"/>
        <v>100</v>
      </c>
      <c r="K32" s="111">
        <v>0.02</v>
      </c>
      <c r="L32" s="111"/>
      <c r="M32" s="111"/>
      <c r="N32" s="111"/>
      <c r="O32" s="111"/>
      <c r="P32" s="111"/>
      <c r="Q32" s="111">
        <v>0.1</v>
      </c>
      <c r="R32" s="111">
        <f t="shared" si="3"/>
        <v>3.1933333333333334</v>
      </c>
    </row>
    <row r="33" spans="1:18" ht="60">
      <c r="A33" s="110">
        <v>5</v>
      </c>
      <c r="B33" s="110" t="s">
        <v>839</v>
      </c>
      <c r="C33" s="110" t="s">
        <v>840</v>
      </c>
      <c r="D33" s="110"/>
      <c r="E33" s="110"/>
      <c r="F33" s="114">
        <v>2005</v>
      </c>
      <c r="G33" s="110">
        <v>1</v>
      </c>
      <c r="H33" s="131">
        <v>19160</v>
      </c>
      <c r="I33" s="131">
        <v>0</v>
      </c>
      <c r="J33" s="111">
        <f t="shared" si="2"/>
        <v>100</v>
      </c>
      <c r="K33" s="111">
        <v>0.02</v>
      </c>
      <c r="L33" s="111"/>
      <c r="M33" s="111"/>
      <c r="N33" s="111"/>
      <c r="O33" s="111"/>
      <c r="P33" s="111"/>
      <c r="Q33" s="111">
        <v>0.1</v>
      </c>
      <c r="R33" s="111">
        <f t="shared" si="3"/>
        <v>3.1933333333333334</v>
      </c>
    </row>
    <row r="34" spans="1:18" ht="60">
      <c r="A34" s="110">
        <v>6</v>
      </c>
      <c r="B34" s="110" t="s">
        <v>841</v>
      </c>
      <c r="C34" s="110" t="s">
        <v>842</v>
      </c>
      <c r="D34" s="110"/>
      <c r="E34" s="110"/>
      <c r="F34" s="114">
        <v>2005</v>
      </c>
      <c r="G34" s="110">
        <v>1</v>
      </c>
      <c r="H34" s="131">
        <v>19160</v>
      </c>
      <c r="I34" s="131">
        <v>0</v>
      </c>
      <c r="J34" s="111">
        <f t="shared" si="2"/>
        <v>100</v>
      </c>
      <c r="K34" s="111">
        <v>0.02</v>
      </c>
      <c r="L34" s="111"/>
      <c r="M34" s="111"/>
      <c r="N34" s="111"/>
      <c r="O34" s="111"/>
      <c r="P34" s="111"/>
      <c r="Q34" s="111">
        <v>0.1</v>
      </c>
      <c r="R34" s="111">
        <f t="shared" si="3"/>
        <v>3.1933333333333334</v>
      </c>
    </row>
    <row r="35" spans="1:18" ht="60">
      <c r="A35" s="110">
        <v>7</v>
      </c>
      <c r="B35" s="110" t="s">
        <v>729</v>
      </c>
      <c r="C35" s="110" t="s">
        <v>843</v>
      </c>
      <c r="D35" s="110"/>
      <c r="E35" s="110"/>
      <c r="F35" s="114">
        <v>2005</v>
      </c>
      <c r="G35" s="110">
        <v>1</v>
      </c>
      <c r="H35" s="131">
        <v>20714</v>
      </c>
      <c r="I35" s="131">
        <v>0</v>
      </c>
      <c r="J35" s="111">
        <f t="shared" si="2"/>
        <v>100</v>
      </c>
      <c r="K35" s="111">
        <v>0.02</v>
      </c>
      <c r="L35" s="111"/>
      <c r="M35" s="111"/>
      <c r="N35" s="111"/>
      <c r="O35" s="111"/>
      <c r="P35" s="111"/>
      <c r="Q35" s="111">
        <v>0.1</v>
      </c>
      <c r="R35" s="111">
        <f t="shared" si="3"/>
        <v>3.4523333333333337</v>
      </c>
    </row>
    <row r="36" spans="1:18" ht="60">
      <c r="A36" s="110">
        <v>8</v>
      </c>
      <c r="B36" s="115" t="s">
        <v>844</v>
      </c>
      <c r="C36" s="115" t="s">
        <v>845</v>
      </c>
      <c r="D36" s="115"/>
      <c r="E36" s="115"/>
      <c r="F36" s="219">
        <v>2005</v>
      </c>
      <c r="G36" s="115">
        <v>1</v>
      </c>
      <c r="H36" s="132">
        <v>17877</v>
      </c>
      <c r="I36" s="131">
        <v>0</v>
      </c>
      <c r="J36" s="111">
        <f t="shared" si="2"/>
        <v>100</v>
      </c>
      <c r="K36" s="111">
        <v>0.02</v>
      </c>
      <c r="L36" s="111"/>
      <c r="M36" s="111"/>
      <c r="N36" s="111"/>
      <c r="O36" s="111"/>
      <c r="P36" s="111"/>
      <c r="Q36" s="111">
        <v>0.1</v>
      </c>
      <c r="R36" s="111">
        <f t="shared" si="3"/>
        <v>2.9795000000000003</v>
      </c>
    </row>
    <row r="37" spans="1:18" ht="36.75" thickBot="1">
      <c r="A37" s="110">
        <v>9</v>
      </c>
      <c r="B37" s="110" t="s">
        <v>846</v>
      </c>
      <c r="C37" s="110" t="s">
        <v>847</v>
      </c>
      <c r="D37" s="110"/>
      <c r="E37" s="110"/>
      <c r="F37" s="110">
        <v>2005</v>
      </c>
      <c r="G37" s="218">
        <v>1</v>
      </c>
      <c r="H37" s="131">
        <v>71756</v>
      </c>
      <c r="I37" s="131">
        <v>54415.16</v>
      </c>
      <c r="J37" s="111">
        <f t="shared" si="2"/>
        <v>24.166397235074413</v>
      </c>
      <c r="K37" s="111">
        <v>0.08</v>
      </c>
      <c r="L37" s="111"/>
      <c r="M37" s="111"/>
      <c r="N37" s="111"/>
      <c r="O37" s="111"/>
      <c r="P37" s="111"/>
      <c r="Q37" s="111">
        <v>0.1</v>
      </c>
      <c r="R37" s="111">
        <f t="shared" si="3"/>
        <v>47.83733333333334</v>
      </c>
    </row>
    <row r="38" spans="1:18" ht="13.5" thickBot="1">
      <c r="A38" s="220" t="s">
        <v>22</v>
      </c>
      <c r="B38" s="221" t="s">
        <v>68</v>
      </c>
      <c r="C38" s="222" t="s">
        <v>82</v>
      </c>
      <c r="D38" s="220"/>
      <c r="E38" s="223"/>
      <c r="F38" s="224" t="s">
        <v>22</v>
      </c>
      <c r="G38" s="221">
        <f>SUM(G29:G37)</f>
        <v>9</v>
      </c>
      <c r="H38" s="239">
        <f>SUM(H29:H37)</f>
        <v>288912</v>
      </c>
      <c r="I38" s="239">
        <f>SUM(I29:I37)</f>
        <v>54415.16</v>
      </c>
      <c r="J38" s="225"/>
      <c r="K38" s="225"/>
      <c r="L38" s="225"/>
      <c r="M38" s="225"/>
      <c r="N38" s="225"/>
      <c r="O38" s="225"/>
      <c r="P38" s="225"/>
      <c r="Q38" s="225"/>
      <c r="R38" s="226">
        <f>SUM(R29:R37)</f>
        <v>84.03000000000002</v>
      </c>
    </row>
    <row r="39" spans="1:18" ht="13.5" thickBot="1">
      <c r="A39" s="240"/>
      <c r="B39" s="241" t="s">
        <v>795</v>
      </c>
      <c r="C39" s="241"/>
      <c r="D39" s="241"/>
      <c r="E39" s="241"/>
      <c r="F39" s="241"/>
      <c r="G39" s="241"/>
      <c r="H39" s="242">
        <f>SUM(H38+H27)</f>
        <v>11302691.47</v>
      </c>
      <c r="I39" s="242">
        <f>SUM(I38+I27)</f>
        <v>6110214.25</v>
      </c>
      <c r="J39" s="241"/>
      <c r="K39" s="241"/>
      <c r="L39" s="241"/>
      <c r="M39" s="241"/>
      <c r="N39" s="241"/>
      <c r="O39" s="241"/>
      <c r="P39" s="241"/>
      <c r="Q39" s="241"/>
      <c r="R39" s="243">
        <f>SUM(R38+R27)</f>
        <v>3119.949395</v>
      </c>
    </row>
  </sheetData>
  <sheetProtection/>
  <mergeCells count="14">
    <mergeCell ref="H3:H4"/>
    <mergeCell ref="I3:I4"/>
    <mergeCell ref="J3:J4"/>
    <mergeCell ref="K3:K4"/>
    <mergeCell ref="R3:R4"/>
    <mergeCell ref="B28:C28"/>
    <mergeCell ref="A3:A4"/>
    <mergeCell ref="B3:B4"/>
    <mergeCell ref="C3:C4"/>
    <mergeCell ref="D3:E3"/>
    <mergeCell ref="F3:F4"/>
    <mergeCell ref="G3:G4"/>
    <mergeCell ref="B1:H1"/>
    <mergeCell ref="A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10.00390625" style="0" customWidth="1"/>
    <col min="4" max="4" width="17.8515625" style="0" customWidth="1"/>
    <col min="5" max="5" width="5.28125" style="0" customWidth="1"/>
    <col min="6" max="6" width="5.140625" style="0" customWidth="1"/>
    <col min="7" max="7" width="4.8515625" style="0" customWidth="1"/>
    <col min="8" max="8" width="6.57421875" style="0" customWidth="1"/>
    <col min="9" max="9" width="12.57421875" style="0" customWidth="1"/>
    <col min="10" max="10" width="13.57421875" style="0" customWidth="1"/>
    <col min="13" max="13" width="6.421875" style="0" customWidth="1"/>
  </cols>
  <sheetData>
    <row r="1" spans="1:14" ht="12.75">
      <c r="A1" s="244"/>
      <c r="B1" s="245" t="s">
        <v>849</v>
      </c>
      <c r="C1" s="245"/>
      <c r="D1" s="245"/>
      <c r="E1" s="246"/>
      <c r="F1" s="246"/>
      <c r="G1" s="246"/>
      <c r="H1" s="246"/>
      <c r="I1" s="244"/>
      <c r="J1" s="247"/>
      <c r="K1" s="247"/>
      <c r="L1" s="247"/>
      <c r="M1" s="247"/>
      <c r="N1" s="248"/>
    </row>
    <row r="2" spans="1:14" ht="12.75">
      <c r="A2" s="249" t="s">
        <v>281</v>
      </c>
      <c r="B2" s="188"/>
      <c r="C2" s="188"/>
      <c r="D2" s="188"/>
      <c r="E2" s="188"/>
      <c r="F2" s="188"/>
      <c r="G2" s="188"/>
      <c r="H2" s="188"/>
      <c r="I2" s="188"/>
      <c r="J2" s="188"/>
      <c r="K2" s="250"/>
      <c r="L2" s="250"/>
      <c r="M2" s="250"/>
      <c r="N2" s="251"/>
    </row>
    <row r="3" spans="1:14" ht="12.75">
      <c r="A3" s="252" t="s">
        <v>1</v>
      </c>
      <c r="B3" s="252" t="s">
        <v>850</v>
      </c>
      <c r="C3" s="253" t="s">
        <v>192</v>
      </c>
      <c r="D3" s="252" t="s">
        <v>3</v>
      </c>
      <c r="E3" s="254" t="s">
        <v>851</v>
      </c>
      <c r="F3" s="254"/>
      <c r="G3" s="252" t="s">
        <v>5</v>
      </c>
      <c r="H3" s="252" t="s">
        <v>852</v>
      </c>
      <c r="I3" s="255" t="s">
        <v>853</v>
      </c>
      <c r="J3" s="255" t="s">
        <v>854</v>
      </c>
      <c r="K3" s="256" t="s">
        <v>855</v>
      </c>
      <c r="L3" s="257" t="s">
        <v>856</v>
      </c>
      <c r="M3" s="258" t="s">
        <v>213</v>
      </c>
      <c r="N3" s="259" t="s">
        <v>121</v>
      </c>
    </row>
    <row r="4" spans="1:14" ht="24">
      <c r="A4" s="252"/>
      <c r="B4" s="252"/>
      <c r="C4" s="260"/>
      <c r="D4" s="252"/>
      <c r="E4" s="261" t="s">
        <v>7</v>
      </c>
      <c r="F4" s="262" t="s">
        <v>8</v>
      </c>
      <c r="G4" s="252"/>
      <c r="H4" s="252"/>
      <c r="I4" s="263"/>
      <c r="J4" s="263"/>
      <c r="K4" s="264"/>
      <c r="L4" s="265"/>
      <c r="M4" s="266"/>
      <c r="N4" s="259"/>
    </row>
    <row r="5" spans="1:14" ht="16.5" customHeight="1">
      <c r="A5" s="267">
        <v>1</v>
      </c>
      <c r="B5" s="268" t="s">
        <v>857</v>
      </c>
      <c r="C5" s="269" t="s">
        <v>858</v>
      </c>
      <c r="D5" s="268" t="s">
        <v>859</v>
      </c>
      <c r="E5" s="270">
        <v>500</v>
      </c>
      <c r="F5" s="268" t="s">
        <v>860</v>
      </c>
      <c r="G5" s="267">
        <v>1</v>
      </c>
      <c r="H5" s="267">
        <v>1978</v>
      </c>
      <c r="I5" s="268">
        <v>386</v>
      </c>
      <c r="J5" s="268">
        <v>0</v>
      </c>
      <c r="K5" s="271">
        <v>0.06</v>
      </c>
      <c r="L5" s="271">
        <v>0.1</v>
      </c>
      <c r="M5" s="271"/>
      <c r="N5" s="73">
        <f>SUM(I5*0.1*K5*L5/12)</f>
        <v>0.0193</v>
      </c>
    </row>
    <row r="6" spans="1:14" ht="12.75">
      <c r="A6" s="267">
        <v>2</v>
      </c>
      <c r="B6" s="268" t="s">
        <v>861</v>
      </c>
      <c r="C6" s="269">
        <v>139</v>
      </c>
      <c r="D6" s="268" t="s">
        <v>862</v>
      </c>
      <c r="E6" s="270"/>
      <c r="F6" s="268"/>
      <c r="G6" s="267">
        <v>1</v>
      </c>
      <c r="H6" s="267">
        <v>1990</v>
      </c>
      <c r="I6" s="268">
        <v>40924.48</v>
      </c>
      <c r="J6" s="268">
        <v>18070</v>
      </c>
      <c r="K6" s="271">
        <v>0.08</v>
      </c>
      <c r="L6" s="268">
        <v>0.1</v>
      </c>
      <c r="M6" s="271"/>
      <c r="N6" s="73">
        <f>SUM(J6*K6*L6/12)</f>
        <v>12.046666666666669</v>
      </c>
    </row>
    <row r="7" spans="1:14" ht="24">
      <c r="A7" s="267">
        <v>3</v>
      </c>
      <c r="B7" s="268" t="s">
        <v>863</v>
      </c>
      <c r="C7" s="269">
        <v>138</v>
      </c>
      <c r="D7" s="268" t="s">
        <v>864</v>
      </c>
      <c r="E7" s="270"/>
      <c r="F7" s="268"/>
      <c r="G7" s="267">
        <v>1</v>
      </c>
      <c r="H7" s="267">
        <v>1982</v>
      </c>
      <c r="I7" s="268">
        <v>179</v>
      </c>
      <c r="J7" s="268">
        <v>0</v>
      </c>
      <c r="K7" s="271">
        <v>0.08</v>
      </c>
      <c r="L7" s="268">
        <v>0.1</v>
      </c>
      <c r="M7" s="271"/>
      <c r="N7" s="73">
        <f aca="true" t="shared" si="0" ref="N7:N44">SUM(I7*0.1*K7*L7/12)</f>
        <v>0.011933333333333336</v>
      </c>
    </row>
    <row r="8" spans="1:14" ht="24">
      <c r="A8" s="267">
        <v>4</v>
      </c>
      <c r="B8" s="268" t="s">
        <v>865</v>
      </c>
      <c r="C8" s="269">
        <v>21</v>
      </c>
      <c r="D8" s="268" t="s">
        <v>866</v>
      </c>
      <c r="E8" s="270"/>
      <c r="F8" s="268"/>
      <c r="G8" s="267">
        <v>1</v>
      </c>
      <c r="H8" s="267">
        <v>1998</v>
      </c>
      <c r="I8" s="268">
        <v>74127.36</v>
      </c>
      <c r="J8" s="268">
        <v>0</v>
      </c>
      <c r="K8" s="271">
        <v>0.06</v>
      </c>
      <c r="L8" s="268">
        <v>0.1</v>
      </c>
      <c r="M8" s="271"/>
      <c r="N8" s="73">
        <f t="shared" si="0"/>
        <v>3.706368</v>
      </c>
    </row>
    <row r="9" spans="1:14" ht="24">
      <c r="A9" s="267">
        <v>5</v>
      </c>
      <c r="B9" s="268" t="s">
        <v>867</v>
      </c>
      <c r="C9" s="269">
        <v>36</v>
      </c>
      <c r="D9" s="268" t="s">
        <v>924</v>
      </c>
      <c r="E9" s="270"/>
      <c r="F9" s="268"/>
      <c r="G9" s="267">
        <v>1</v>
      </c>
      <c r="H9" s="267">
        <v>2001</v>
      </c>
      <c r="I9" s="268">
        <v>337677.15</v>
      </c>
      <c r="J9" s="268">
        <v>224884.19</v>
      </c>
      <c r="K9" s="271">
        <v>0.08</v>
      </c>
      <c r="L9" s="268">
        <v>0.1</v>
      </c>
      <c r="M9" s="271"/>
      <c r="N9" s="73">
        <f>SUM(J9*K9*L9/12)</f>
        <v>149.92279333333332</v>
      </c>
    </row>
    <row r="10" spans="1:14" ht="12.75">
      <c r="A10" s="267">
        <v>6</v>
      </c>
      <c r="B10" s="268" t="s">
        <v>868</v>
      </c>
      <c r="C10" s="269"/>
      <c r="D10" s="268" t="s">
        <v>869</v>
      </c>
      <c r="E10" s="270"/>
      <c r="F10" s="268"/>
      <c r="G10" s="267">
        <v>1</v>
      </c>
      <c r="H10" s="267">
        <v>1970</v>
      </c>
      <c r="I10" s="268">
        <v>157644.19</v>
      </c>
      <c r="J10" s="268">
        <v>0</v>
      </c>
      <c r="K10" s="271">
        <v>0.08</v>
      </c>
      <c r="L10" s="268">
        <v>0.1</v>
      </c>
      <c r="M10" s="271"/>
      <c r="N10" s="73">
        <f t="shared" si="0"/>
        <v>10.509612666666667</v>
      </c>
    </row>
    <row r="11" spans="1:14" ht="12.75">
      <c r="A11" s="267">
        <v>7</v>
      </c>
      <c r="B11" s="268" t="s">
        <v>868</v>
      </c>
      <c r="C11" s="269"/>
      <c r="D11" s="268" t="s">
        <v>870</v>
      </c>
      <c r="E11" s="270"/>
      <c r="F11" s="268"/>
      <c r="G11" s="267">
        <v>1</v>
      </c>
      <c r="H11" s="267">
        <v>1990</v>
      </c>
      <c r="I11" s="268">
        <v>170039.28</v>
      </c>
      <c r="J11" s="268">
        <v>26830.56</v>
      </c>
      <c r="K11" s="271">
        <v>0.08</v>
      </c>
      <c r="L11" s="268">
        <v>0.1</v>
      </c>
      <c r="M11" s="271"/>
      <c r="N11" s="73">
        <f>SUM(J11*K11*L11/12)</f>
        <v>17.887040000000002</v>
      </c>
    </row>
    <row r="12" spans="1:14" ht="24">
      <c r="A12" s="267">
        <v>8</v>
      </c>
      <c r="B12" s="268" t="s">
        <v>871</v>
      </c>
      <c r="C12" s="269"/>
      <c r="D12" s="268" t="s">
        <v>872</v>
      </c>
      <c r="E12" s="270"/>
      <c r="F12" s="268"/>
      <c r="G12" s="267">
        <v>3</v>
      </c>
      <c r="H12" s="267">
        <v>1975</v>
      </c>
      <c r="I12" s="268">
        <v>771</v>
      </c>
      <c r="J12" s="268">
        <v>0</v>
      </c>
      <c r="K12" s="271">
        <v>0.08</v>
      </c>
      <c r="L12" s="268">
        <v>0.1</v>
      </c>
      <c r="M12" s="271"/>
      <c r="N12" s="73">
        <f t="shared" si="0"/>
        <v>0.05140000000000001</v>
      </c>
    </row>
    <row r="13" spans="1:14" ht="12.75">
      <c r="A13" s="267">
        <v>9</v>
      </c>
      <c r="B13" s="268" t="s">
        <v>868</v>
      </c>
      <c r="C13" s="269"/>
      <c r="D13" s="268" t="s">
        <v>873</v>
      </c>
      <c r="E13" s="270"/>
      <c r="F13" s="268"/>
      <c r="G13" s="267">
        <v>1</v>
      </c>
      <c r="H13" s="267">
        <v>1970</v>
      </c>
      <c r="I13" s="268">
        <v>80098.09</v>
      </c>
      <c r="J13" s="268">
        <v>0</v>
      </c>
      <c r="K13" s="271">
        <v>0.08</v>
      </c>
      <c r="L13" s="268">
        <v>0.1</v>
      </c>
      <c r="M13" s="271"/>
      <c r="N13" s="73">
        <f t="shared" si="0"/>
        <v>5.339872666666667</v>
      </c>
    </row>
    <row r="14" spans="1:14" ht="12.75">
      <c r="A14" s="267">
        <v>10</v>
      </c>
      <c r="B14" s="268" t="s">
        <v>874</v>
      </c>
      <c r="C14" s="269"/>
      <c r="D14" s="268" t="s">
        <v>875</v>
      </c>
      <c r="E14" s="270"/>
      <c r="F14" s="268"/>
      <c r="G14" s="267">
        <v>1</v>
      </c>
      <c r="H14" s="267">
        <v>1984</v>
      </c>
      <c r="I14" s="268">
        <v>1635633.71</v>
      </c>
      <c r="J14" s="268">
        <v>0</v>
      </c>
      <c r="K14" s="271">
        <v>0.08</v>
      </c>
      <c r="L14" s="268">
        <v>0.1</v>
      </c>
      <c r="M14" s="271"/>
      <c r="N14" s="73">
        <f t="shared" si="0"/>
        <v>109.04224733333335</v>
      </c>
    </row>
    <row r="15" spans="1:14" ht="12.75">
      <c r="A15" s="267">
        <v>11</v>
      </c>
      <c r="B15" s="268" t="s">
        <v>876</v>
      </c>
      <c r="C15" s="269"/>
      <c r="D15" s="268" t="s">
        <v>877</v>
      </c>
      <c r="E15" s="270"/>
      <c r="F15" s="268"/>
      <c r="G15" s="267">
        <v>1</v>
      </c>
      <c r="H15" s="267">
        <v>1953</v>
      </c>
      <c r="I15" s="268">
        <v>673682.57</v>
      </c>
      <c r="J15" s="268">
        <v>0</v>
      </c>
      <c r="K15" s="271">
        <v>0.06</v>
      </c>
      <c r="L15" s="268">
        <v>0.1</v>
      </c>
      <c r="M15" s="271"/>
      <c r="N15" s="73">
        <f t="shared" si="0"/>
        <v>33.6841285</v>
      </c>
    </row>
    <row r="16" spans="1:14" ht="24">
      <c r="A16" s="267">
        <v>12</v>
      </c>
      <c r="B16" s="268" t="s">
        <v>876</v>
      </c>
      <c r="C16" s="269"/>
      <c r="D16" s="268" t="s">
        <v>878</v>
      </c>
      <c r="E16" s="270"/>
      <c r="F16" s="268"/>
      <c r="G16" s="267">
        <v>1</v>
      </c>
      <c r="H16" s="267">
        <v>1970</v>
      </c>
      <c r="I16" s="268">
        <v>643114.69</v>
      </c>
      <c r="J16" s="268">
        <v>0</v>
      </c>
      <c r="K16" s="271">
        <v>0.06</v>
      </c>
      <c r="L16" s="268">
        <v>0.1</v>
      </c>
      <c r="M16" s="271"/>
      <c r="N16" s="73">
        <f t="shared" si="0"/>
        <v>32.1557345</v>
      </c>
    </row>
    <row r="17" spans="1:14" ht="24">
      <c r="A17" s="267">
        <v>13</v>
      </c>
      <c r="B17" s="268" t="s">
        <v>879</v>
      </c>
      <c r="C17" s="269"/>
      <c r="D17" s="268" t="s">
        <v>880</v>
      </c>
      <c r="E17" s="270"/>
      <c r="F17" s="268"/>
      <c r="G17" s="267">
        <v>1</v>
      </c>
      <c r="H17" s="267">
        <v>1962</v>
      </c>
      <c r="I17" s="268">
        <v>380674.88</v>
      </c>
      <c r="J17" s="268">
        <v>0</v>
      </c>
      <c r="K17" s="271">
        <v>0.06</v>
      </c>
      <c r="L17" s="268">
        <v>0.1</v>
      </c>
      <c r="M17" s="271"/>
      <c r="N17" s="73">
        <f t="shared" si="0"/>
        <v>19.033744000000002</v>
      </c>
    </row>
    <row r="18" spans="1:14" ht="24">
      <c r="A18" s="267">
        <v>14</v>
      </c>
      <c r="B18" s="268" t="s">
        <v>881</v>
      </c>
      <c r="C18" s="269"/>
      <c r="D18" s="268" t="s">
        <v>882</v>
      </c>
      <c r="E18" s="270"/>
      <c r="F18" s="268"/>
      <c r="G18" s="267">
        <v>1</v>
      </c>
      <c r="H18" s="267">
        <v>1979</v>
      </c>
      <c r="I18" s="268">
        <v>585405.38</v>
      </c>
      <c r="J18" s="268">
        <v>0</v>
      </c>
      <c r="K18" s="271">
        <v>0.08</v>
      </c>
      <c r="L18" s="268">
        <v>0.1</v>
      </c>
      <c r="M18" s="271"/>
      <c r="N18" s="73">
        <f t="shared" si="0"/>
        <v>39.027025333333334</v>
      </c>
    </row>
    <row r="19" spans="1:14" ht="24">
      <c r="A19" s="267">
        <v>15</v>
      </c>
      <c r="B19" s="268" t="s">
        <v>883</v>
      </c>
      <c r="C19" s="269"/>
      <c r="D19" s="268" t="s">
        <v>884</v>
      </c>
      <c r="E19" s="270"/>
      <c r="F19" s="268"/>
      <c r="G19" s="267">
        <v>1</v>
      </c>
      <c r="H19" s="267">
        <v>1953</v>
      </c>
      <c r="I19" s="268">
        <v>659756.67</v>
      </c>
      <c r="J19" s="268">
        <v>0</v>
      </c>
      <c r="K19" s="271">
        <v>0.08</v>
      </c>
      <c r="L19" s="268">
        <v>0.1</v>
      </c>
      <c r="M19" s="271"/>
      <c r="N19" s="73">
        <f t="shared" si="0"/>
        <v>43.983778</v>
      </c>
    </row>
    <row r="20" spans="1:14" ht="24">
      <c r="A20" s="267">
        <v>16</v>
      </c>
      <c r="B20" s="268" t="s">
        <v>883</v>
      </c>
      <c r="C20" s="269"/>
      <c r="D20" s="268" t="s">
        <v>885</v>
      </c>
      <c r="E20" s="270"/>
      <c r="F20" s="268"/>
      <c r="G20" s="267">
        <v>1</v>
      </c>
      <c r="H20" s="267">
        <v>1953</v>
      </c>
      <c r="I20" s="268">
        <v>522366.24</v>
      </c>
      <c r="J20" s="268">
        <v>0</v>
      </c>
      <c r="K20" s="271">
        <v>0.08</v>
      </c>
      <c r="L20" s="268">
        <v>0.1</v>
      </c>
      <c r="M20" s="271"/>
      <c r="N20" s="73">
        <f t="shared" si="0"/>
        <v>34.82441600000001</v>
      </c>
    </row>
    <row r="21" spans="1:14" ht="24">
      <c r="A21" s="267">
        <v>17</v>
      </c>
      <c r="B21" s="268" t="s">
        <v>886</v>
      </c>
      <c r="C21" s="269"/>
      <c r="D21" s="268" t="s">
        <v>887</v>
      </c>
      <c r="E21" s="270">
        <v>537</v>
      </c>
      <c r="F21" s="268" t="s">
        <v>352</v>
      </c>
      <c r="G21" s="267">
        <v>1</v>
      </c>
      <c r="H21" s="267">
        <v>1978</v>
      </c>
      <c r="I21" s="268">
        <v>170240</v>
      </c>
      <c r="J21" s="268">
        <v>0</v>
      </c>
      <c r="K21" s="271">
        <v>0.08</v>
      </c>
      <c r="L21" s="268">
        <v>0.1</v>
      </c>
      <c r="M21" s="271"/>
      <c r="N21" s="73">
        <f t="shared" si="0"/>
        <v>11.349333333333334</v>
      </c>
    </row>
    <row r="22" spans="1:14" ht="12.75">
      <c r="A22" s="267">
        <v>18</v>
      </c>
      <c r="B22" s="268" t="s">
        <v>888</v>
      </c>
      <c r="C22" s="269"/>
      <c r="D22" s="268" t="s">
        <v>889</v>
      </c>
      <c r="E22" s="270">
        <v>180</v>
      </c>
      <c r="F22" s="268" t="s">
        <v>352</v>
      </c>
      <c r="G22" s="267">
        <v>1</v>
      </c>
      <c r="H22" s="267">
        <v>1964</v>
      </c>
      <c r="I22" s="268">
        <v>512</v>
      </c>
      <c r="J22" s="268">
        <v>0</v>
      </c>
      <c r="K22" s="271">
        <v>0.08</v>
      </c>
      <c r="L22" s="268">
        <v>0.1</v>
      </c>
      <c r="M22" s="271"/>
      <c r="N22" s="73">
        <f t="shared" si="0"/>
        <v>0.034133333333333335</v>
      </c>
    </row>
    <row r="23" spans="1:14" ht="24">
      <c r="A23" s="267">
        <v>19</v>
      </c>
      <c r="B23" s="268" t="s">
        <v>888</v>
      </c>
      <c r="C23" s="269"/>
      <c r="D23" s="268" t="s">
        <v>866</v>
      </c>
      <c r="E23" s="270">
        <v>220</v>
      </c>
      <c r="F23" s="268" t="s">
        <v>352</v>
      </c>
      <c r="G23" s="267">
        <v>1</v>
      </c>
      <c r="H23" s="267">
        <v>1953</v>
      </c>
      <c r="I23" s="268">
        <v>143330.27</v>
      </c>
      <c r="J23" s="268">
        <v>0</v>
      </c>
      <c r="K23" s="271">
        <v>0.08</v>
      </c>
      <c r="L23" s="268">
        <v>0.1</v>
      </c>
      <c r="M23" s="271"/>
      <c r="N23" s="73">
        <f t="shared" si="0"/>
        <v>9.555351333333334</v>
      </c>
    </row>
    <row r="24" spans="1:14" ht="24">
      <c r="A24" s="267">
        <v>20</v>
      </c>
      <c r="B24" s="268" t="s">
        <v>888</v>
      </c>
      <c r="C24" s="269"/>
      <c r="D24" s="268" t="s">
        <v>866</v>
      </c>
      <c r="E24" s="270">
        <v>450</v>
      </c>
      <c r="F24" s="268" t="s">
        <v>352</v>
      </c>
      <c r="G24" s="267">
        <v>1</v>
      </c>
      <c r="H24" s="267">
        <v>1970</v>
      </c>
      <c r="I24" s="268">
        <v>57367.63</v>
      </c>
      <c r="J24" s="268">
        <v>0</v>
      </c>
      <c r="K24" s="271">
        <v>0.08</v>
      </c>
      <c r="L24" s="268">
        <v>0.1</v>
      </c>
      <c r="M24" s="271"/>
      <c r="N24" s="73">
        <f t="shared" si="0"/>
        <v>3.8245086666666666</v>
      </c>
    </row>
    <row r="25" spans="1:14" ht="24">
      <c r="A25" s="267">
        <v>21</v>
      </c>
      <c r="B25" s="268" t="s">
        <v>888</v>
      </c>
      <c r="C25" s="269"/>
      <c r="D25" s="268" t="s">
        <v>866</v>
      </c>
      <c r="E25" s="270">
        <v>500</v>
      </c>
      <c r="F25" s="268" t="s">
        <v>352</v>
      </c>
      <c r="G25" s="267">
        <v>1</v>
      </c>
      <c r="H25" s="267">
        <v>1964</v>
      </c>
      <c r="I25" s="268">
        <v>2967.02</v>
      </c>
      <c r="J25" s="268">
        <v>0</v>
      </c>
      <c r="K25" s="271">
        <v>0.08</v>
      </c>
      <c r="L25" s="268">
        <v>0.1</v>
      </c>
      <c r="M25" s="271"/>
      <c r="N25" s="73">
        <f t="shared" si="0"/>
        <v>0.19780133333333336</v>
      </c>
    </row>
    <row r="26" spans="1:14" ht="24">
      <c r="A26" s="267">
        <v>22</v>
      </c>
      <c r="B26" s="268" t="s">
        <v>888</v>
      </c>
      <c r="C26" s="269"/>
      <c r="D26" s="268" t="s">
        <v>866</v>
      </c>
      <c r="E26" s="270">
        <v>200</v>
      </c>
      <c r="F26" s="268" t="s">
        <v>352</v>
      </c>
      <c r="G26" s="267">
        <v>1</v>
      </c>
      <c r="H26" s="267">
        <v>1964</v>
      </c>
      <c r="I26" s="268">
        <v>854</v>
      </c>
      <c r="J26" s="268">
        <v>0</v>
      </c>
      <c r="K26" s="271">
        <v>0.08</v>
      </c>
      <c r="L26" s="268">
        <v>0.1</v>
      </c>
      <c r="M26" s="271"/>
      <c r="N26" s="73">
        <f t="shared" si="0"/>
        <v>0.05693333333333334</v>
      </c>
    </row>
    <row r="27" spans="1:14" ht="24">
      <c r="A27" s="267">
        <v>23</v>
      </c>
      <c r="B27" s="268" t="s">
        <v>888</v>
      </c>
      <c r="C27" s="269"/>
      <c r="D27" s="268" t="s">
        <v>866</v>
      </c>
      <c r="E27" s="270">
        <v>200</v>
      </c>
      <c r="F27" s="268" t="s">
        <v>352</v>
      </c>
      <c r="G27" s="267">
        <v>1</v>
      </c>
      <c r="H27" s="267">
        <v>1964</v>
      </c>
      <c r="I27" s="268">
        <v>2472.84</v>
      </c>
      <c r="J27" s="268">
        <v>0</v>
      </c>
      <c r="K27" s="271">
        <v>0.08</v>
      </c>
      <c r="L27" s="268">
        <v>0.1</v>
      </c>
      <c r="M27" s="271"/>
      <c r="N27" s="73">
        <f t="shared" si="0"/>
        <v>0.16485600000000003</v>
      </c>
    </row>
    <row r="28" spans="1:14" ht="12.75">
      <c r="A28" s="267">
        <v>24</v>
      </c>
      <c r="B28" s="268" t="s">
        <v>888</v>
      </c>
      <c r="C28" s="269"/>
      <c r="D28" s="268" t="s">
        <v>889</v>
      </c>
      <c r="E28" s="270">
        <v>2260</v>
      </c>
      <c r="F28" s="268" t="s">
        <v>352</v>
      </c>
      <c r="G28" s="267">
        <v>1</v>
      </c>
      <c r="H28" s="267">
        <v>1964</v>
      </c>
      <c r="I28" s="268">
        <v>36241.33</v>
      </c>
      <c r="J28" s="268">
        <v>0</v>
      </c>
      <c r="K28" s="271">
        <v>0.08</v>
      </c>
      <c r="L28" s="268">
        <v>0.1</v>
      </c>
      <c r="M28" s="271"/>
      <c r="N28" s="73">
        <f t="shared" si="0"/>
        <v>2.416088666666667</v>
      </c>
    </row>
    <row r="29" spans="1:14" ht="24">
      <c r="A29" s="267">
        <v>25</v>
      </c>
      <c r="B29" s="268" t="s">
        <v>888</v>
      </c>
      <c r="C29" s="269"/>
      <c r="D29" s="268" t="s">
        <v>866</v>
      </c>
      <c r="E29" s="270">
        <v>250</v>
      </c>
      <c r="F29" s="268" t="s">
        <v>352</v>
      </c>
      <c r="G29" s="267">
        <v>1</v>
      </c>
      <c r="H29" s="267">
        <v>1990</v>
      </c>
      <c r="I29" s="268">
        <v>2138087.88</v>
      </c>
      <c r="J29" s="268">
        <v>87481.77</v>
      </c>
      <c r="K29" s="271">
        <v>0.08</v>
      </c>
      <c r="L29" s="268">
        <v>0.1</v>
      </c>
      <c r="M29" s="271"/>
      <c r="N29" s="73">
        <f>SUM(J29*K29*L29/12)</f>
        <v>58.321180000000005</v>
      </c>
    </row>
    <row r="30" spans="1:14" ht="24">
      <c r="A30" s="267">
        <v>26</v>
      </c>
      <c r="B30" s="268" t="s">
        <v>888</v>
      </c>
      <c r="C30" s="269"/>
      <c r="D30" s="268" t="s">
        <v>866</v>
      </c>
      <c r="E30" s="270">
        <v>300</v>
      </c>
      <c r="F30" s="268" t="s">
        <v>352</v>
      </c>
      <c r="G30" s="267">
        <v>1</v>
      </c>
      <c r="H30" s="267">
        <v>1990</v>
      </c>
      <c r="I30" s="268">
        <v>1233676.17</v>
      </c>
      <c r="J30" s="268">
        <v>249996.33</v>
      </c>
      <c r="K30" s="271">
        <v>0.08</v>
      </c>
      <c r="L30" s="268">
        <v>0.1</v>
      </c>
      <c r="M30" s="271"/>
      <c r="N30" s="73">
        <f>SUM(J30*K30*L30/12)</f>
        <v>166.66422</v>
      </c>
    </row>
    <row r="31" spans="1:14" ht="24">
      <c r="A31" s="267">
        <v>27</v>
      </c>
      <c r="B31" s="268" t="s">
        <v>888</v>
      </c>
      <c r="C31" s="269"/>
      <c r="D31" s="268" t="s">
        <v>866</v>
      </c>
      <c r="E31" s="270">
        <v>400</v>
      </c>
      <c r="F31" s="268" t="s">
        <v>352</v>
      </c>
      <c r="G31" s="267">
        <v>1</v>
      </c>
      <c r="H31" s="267">
        <v>1980</v>
      </c>
      <c r="I31" s="268">
        <v>3353.1</v>
      </c>
      <c r="J31" s="268">
        <v>0</v>
      </c>
      <c r="K31" s="271">
        <v>0.08</v>
      </c>
      <c r="L31" s="268">
        <v>0.1</v>
      </c>
      <c r="M31" s="271"/>
      <c r="N31" s="73">
        <f t="shared" si="0"/>
        <v>0.22354</v>
      </c>
    </row>
    <row r="32" spans="1:14" ht="24">
      <c r="A32" s="267">
        <v>28</v>
      </c>
      <c r="B32" s="268" t="s">
        <v>888</v>
      </c>
      <c r="C32" s="269"/>
      <c r="D32" s="268" t="s">
        <v>866</v>
      </c>
      <c r="E32" s="270">
        <v>500</v>
      </c>
      <c r="F32" s="268" t="s">
        <v>352</v>
      </c>
      <c r="G32" s="267">
        <v>1</v>
      </c>
      <c r="H32" s="267">
        <v>1995</v>
      </c>
      <c r="I32" s="268">
        <v>4779477.36</v>
      </c>
      <c r="J32" s="268">
        <v>167390.9</v>
      </c>
      <c r="K32" s="271">
        <v>0.08</v>
      </c>
      <c r="L32" s="268">
        <v>0.1</v>
      </c>
      <c r="M32" s="271"/>
      <c r="N32" s="73">
        <f>SUM(J32*K32*L32/12)</f>
        <v>111.59393333333333</v>
      </c>
    </row>
    <row r="33" spans="1:14" ht="24">
      <c r="A33" s="267">
        <v>29</v>
      </c>
      <c r="B33" s="268" t="s">
        <v>888</v>
      </c>
      <c r="C33" s="269"/>
      <c r="D33" s="268" t="s">
        <v>866</v>
      </c>
      <c r="E33" s="270">
        <v>70</v>
      </c>
      <c r="F33" s="268" t="s">
        <v>352</v>
      </c>
      <c r="G33" s="267">
        <v>1</v>
      </c>
      <c r="H33" s="267">
        <v>1980</v>
      </c>
      <c r="I33" s="268">
        <v>34</v>
      </c>
      <c r="J33" s="268">
        <v>0</v>
      </c>
      <c r="K33" s="271">
        <v>0.08</v>
      </c>
      <c r="L33" s="268">
        <v>0.1</v>
      </c>
      <c r="M33" s="271"/>
      <c r="N33" s="73">
        <f t="shared" si="0"/>
        <v>0.002266666666666667</v>
      </c>
    </row>
    <row r="34" spans="1:14" ht="72">
      <c r="A34" s="267">
        <v>30</v>
      </c>
      <c r="B34" s="268" t="s">
        <v>890</v>
      </c>
      <c r="C34" s="269"/>
      <c r="D34" s="268" t="s">
        <v>891</v>
      </c>
      <c r="E34" s="270"/>
      <c r="F34" s="268"/>
      <c r="G34" s="267">
        <v>6</v>
      </c>
      <c r="H34" s="267">
        <v>1953</v>
      </c>
      <c r="I34" s="268">
        <v>429900.06</v>
      </c>
      <c r="J34" s="268">
        <v>0</v>
      </c>
      <c r="K34" s="271">
        <v>0.06</v>
      </c>
      <c r="L34" s="268">
        <v>0.1</v>
      </c>
      <c r="M34" s="271"/>
      <c r="N34" s="73">
        <f t="shared" si="0"/>
        <v>21.495003</v>
      </c>
    </row>
    <row r="35" spans="1:14" ht="24">
      <c r="A35" s="267">
        <v>31</v>
      </c>
      <c r="B35" s="268" t="s">
        <v>892</v>
      </c>
      <c r="C35" s="269"/>
      <c r="D35" s="268" t="s">
        <v>893</v>
      </c>
      <c r="E35" s="270"/>
      <c r="F35" s="268"/>
      <c r="G35" s="267">
        <v>1</v>
      </c>
      <c r="H35" s="267">
        <v>1963</v>
      </c>
      <c r="I35" s="268">
        <v>70801.28</v>
      </c>
      <c r="J35" s="268">
        <v>0</v>
      </c>
      <c r="K35" s="271">
        <v>0.06</v>
      </c>
      <c r="L35" s="268">
        <v>0.1</v>
      </c>
      <c r="M35" s="271"/>
      <c r="N35" s="73">
        <f t="shared" si="0"/>
        <v>3.5400640000000005</v>
      </c>
    </row>
    <row r="36" spans="1:14" ht="24">
      <c r="A36" s="267">
        <v>32</v>
      </c>
      <c r="B36" s="268" t="s">
        <v>894</v>
      </c>
      <c r="C36" s="269"/>
      <c r="D36" s="268" t="s">
        <v>887</v>
      </c>
      <c r="E36" s="270">
        <v>16</v>
      </c>
      <c r="F36" s="268" t="s">
        <v>227</v>
      </c>
      <c r="G36" s="267">
        <v>1</v>
      </c>
      <c r="H36" s="267">
        <v>1978</v>
      </c>
      <c r="I36" s="268">
        <v>798000</v>
      </c>
      <c r="J36" s="268">
        <v>0</v>
      </c>
      <c r="K36" s="271">
        <v>0.06</v>
      </c>
      <c r="L36" s="268">
        <v>0.1</v>
      </c>
      <c r="M36" s="271"/>
      <c r="N36" s="73">
        <f t="shared" si="0"/>
        <v>39.9</v>
      </c>
    </row>
    <row r="37" spans="1:14" ht="48">
      <c r="A37" s="267">
        <v>33</v>
      </c>
      <c r="B37" s="272" t="s">
        <v>895</v>
      </c>
      <c r="C37" s="269"/>
      <c r="D37" s="272" t="s">
        <v>896</v>
      </c>
      <c r="E37" s="272">
        <v>1591.3</v>
      </c>
      <c r="F37" s="272" t="s">
        <v>352</v>
      </c>
      <c r="G37" s="267">
        <v>1</v>
      </c>
      <c r="H37" s="272">
        <v>1994</v>
      </c>
      <c r="I37" s="268">
        <v>6179</v>
      </c>
      <c r="J37" s="268">
        <v>0</v>
      </c>
      <c r="K37" s="271">
        <v>0.08</v>
      </c>
      <c r="L37" s="268">
        <v>0.1</v>
      </c>
      <c r="M37" s="271"/>
      <c r="N37" s="73">
        <f t="shared" si="0"/>
        <v>0.41193333333333343</v>
      </c>
    </row>
    <row r="38" spans="1:14" ht="48">
      <c r="A38" s="267">
        <v>34</v>
      </c>
      <c r="B38" s="272" t="s">
        <v>897</v>
      </c>
      <c r="C38" s="269"/>
      <c r="D38" s="272" t="s">
        <v>898</v>
      </c>
      <c r="E38" s="272">
        <v>560</v>
      </c>
      <c r="F38" s="272" t="s">
        <v>899</v>
      </c>
      <c r="G38" s="273">
        <v>1</v>
      </c>
      <c r="H38" s="272">
        <v>2002</v>
      </c>
      <c r="I38" s="268">
        <v>325134</v>
      </c>
      <c r="J38" s="268">
        <v>191849.89</v>
      </c>
      <c r="K38" s="271">
        <v>0.08</v>
      </c>
      <c r="L38" s="268">
        <v>0.1</v>
      </c>
      <c r="M38" s="271"/>
      <c r="N38" s="73">
        <f>SUM(J38*K38*L38/12)</f>
        <v>127.8999266666667</v>
      </c>
    </row>
    <row r="39" spans="1:14" ht="24">
      <c r="A39" s="267">
        <v>35</v>
      </c>
      <c r="B39" s="272" t="s">
        <v>900</v>
      </c>
      <c r="C39" s="269"/>
      <c r="D39" s="272" t="s">
        <v>901</v>
      </c>
      <c r="E39" s="272">
        <v>120</v>
      </c>
      <c r="F39" s="272" t="s">
        <v>902</v>
      </c>
      <c r="G39" s="267">
        <v>1</v>
      </c>
      <c r="H39" s="272">
        <v>2005</v>
      </c>
      <c r="I39" s="268">
        <v>151130</v>
      </c>
      <c r="J39" s="268">
        <v>118385.18</v>
      </c>
      <c r="K39" s="271">
        <v>0.08</v>
      </c>
      <c r="L39" s="268">
        <v>0.1</v>
      </c>
      <c r="M39" s="271"/>
      <c r="N39" s="73">
        <f>SUM(J39*K39*L39/12)</f>
        <v>78.92345333333333</v>
      </c>
    </row>
    <row r="40" spans="1:14" ht="24">
      <c r="A40" s="267">
        <v>36</v>
      </c>
      <c r="B40" s="272" t="s">
        <v>900</v>
      </c>
      <c r="C40" s="269"/>
      <c r="D40" s="272" t="s">
        <v>808</v>
      </c>
      <c r="E40" s="272">
        <v>300</v>
      </c>
      <c r="F40" s="272" t="s">
        <v>902</v>
      </c>
      <c r="G40" s="273">
        <v>1</v>
      </c>
      <c r="H40" s="272">
        <v>2005</v>
      </c>
      <c r="I40" s="268">
        <v>377824</v>
      </c>
      <c r="J40" s="268">
        <v>295962.25</v>
      </c>
      <c r="K40" s="271">
        <v>0.08</v>
      </c>
      <c r="L40" s="268">
        <v>0.1</v>
      </c>
      <c r="M40" s="271"/>
      <c r="N40" s="73">
        <f>SUM(J40*K40*L40/12)</f>
        <v>197.30816666666666</v>
      </c>
    </row>
    <row r="41" spans="1:14" ht="24">
      <c r="A41" s="267">
        <v>37</v>
      </c>
      <c r="B41" s="272" t="s">
        <v>903</v>
      </c>
      <c r="C41" s="269"/>
      <c r="D41" s="272" t="s">
        <v>730</v>
      </c>
      <c r="E41" s="272">
        <v>98</v>
      </c>
      <c r="F41" s="272" t="s">
        <v>352</v>
      </c>
      <c r="G41" s="267">
        <v>1</v>
      </c>
      <c r="H41" s="267">
        <v>2005</v>
      </c>
      <c r="I41" s="268">
        <v>88168</v>
      </c>
      <c r="J41" s="268">
        <v>70240.71</v>
      </c>
      <c r="K41" s="271">
        <v>0.08</v>
      </c>
      <c r="L41" s="268">
        <v>0.1</v>
      </c>
      <c r="M41" s="271"/>
      <c r="N41" s="73">
        <f>SUM(J41*K41*L41/12)</f>
        <v>46.827140000000014</v>
      </c>
    </row>
    <row r="42" spans="1:14" ht="12.75">
      <c r="A42" s="267">
        <v>38</v>
      </c>
      <c r="B42" s="272" t="s">
        <v>904</v>
      </c>
      <c r="C42" s="269"/>
      <c r="D42" s="272" t="s">
        <v>905</v>
      </c>
      <c r="E42" s="272" t="s">
        <v>22</v>
      </c>
      <c r="F42" s="272" t="s">
        <v>22</v>
      </c>
      <c r="G42" s="267">
        <v>1</v>
      </c>
      <c r="H42" s="267">
        <v>2005</v>
      </c>
      <c r="I42" s="268">
        <v>654</v>
      </c>
      <c r="J42" s="268">
        <v>553.9</v>
      </c>
      <c r="K42" s="268">
        <v>0.08</v>
      </c>
      <c r="L42" s="268">
        <v>0.1</v>
      </c>
      <c r="M42" s="268"/>
      <c r="N42" s="73">
        <f>SUM(J42*K42*L42/12)</f>
        <v>0.36926666666666663</v>
      </c>
    </row>
    <row r="43" spans="1:14" ht="24">
      <c r="A43" s="267">
        <v>39</v>
      </c>
      <c r="B43" s="272" t="s">
        <v>868</v>
      </c>
      <c r="C43" s="269"/>
      <c r="D43" s="272" t="s">
        <v>906</v>
      </c>
      <c r="E43" s="272"/>
      <c r="F43" s="272"/>
      <c r="G43" s="267">
        <v>3</v>
      </c>
      <c r="H43" s="267">
        <v>1953</v>
      </c>
      <c r="I43" s="268">
        <v>771</v>
      </c>
      <c r="J43" s="268">
        <v>0</v>
      </c>
      <c r="K43" s="268">
        <v>0.08</v>
      </c>
      <c r="L43" s="268">
        <v>0.1</v>
      </c>
      <c r="M43" s="268"/>
      <c r="N43" s="73">
        <f t="shared" si="0"/>
        <v>0.05140000000000001</v>
      </c>
    </row>
    <row r="44" spans="1:14" ht="13.5" thickBot="1">
      <c r="A44" s="274">
        <v>40</v>
      </c>
      <c r="B44" s="275" t="s">
        <v>907</v>
      </c>
      <c r="C44" s="276"/>
      <c r="D44" s="275" t="s">
        <v>908</v>
      </c>
      <c r="E44" s="275"/>
      <c r="F44" s="275"/>
      <c r="G44" s="277">
        <v>1</v>
      </c>
      <c r="H44" s="277">
        <v>1980</v>
      </c>
      <c r="I44" s="278">
        <v>3353.1</v>
      </c>
      <c r="J44" s="279">
        <v>0</v>
      </c>
      <c r="K44" s="280">
        <v>0.08</v>
      </c>
      <c r="L44" s="281">
        <v>0.1</v>
      </c>
      <c r="M44" s="282"/>
      <c r="N44" s="283">
        <f t="shared" si="0"/>
        <v>0.22354</v>
      </c>
    </row>
    <row r="45" spans="1:14" ht="13.5" thickBot="1">
      <c r="A45" s="284" t="s">
        <v>22</v>
      </c>
      <c r="B45" s="285" t="s">
        <v>68</v>
      </c>
      <c r="C45" s="285"/>
      <c r="D45" s="285" t="s">
        <v>22</v>
      </c>
      <c r="E45" s="286" t="s">
        <v>22</v>
      </c>
      <c r="F45" s="285" t="s">
        <v>22</v>
      </c>
      <c r="G45" s="287">
        <f>SUM(G5:G44)</f>
        <v>49</v>
      </c>
      <c r="H45" s="287" t="s">
        <v>22</v>
      </c>
      <c r="I45" s="285">
        <f>SUM(I5:I44)</f>
        <v>16783008.73</v>
      </c>
      <c r="J45" s="225">
        <f>SUM(J5:J44)</f>
        <v>1451645.68</v>
      </c>
      <c r="K45" s="225"/>
      <c r="L45" s="288"/>
      <c r="M45" s="225"/>
      <c r="N45" s="289">
        <f>SUM(N5:N44)</f>
        <v>1392.6000999999999</v>
      </c>
    </row>
    <row r="46" spans="1:14" ht="24">
      <c r="A46" s="290"/>
      <c r="B46" s="291" t="s">
        <v>909</v>
      </c>
      <c r="C46" s="291"/>
      <c r="D46" s="175"/>
      <c r="E46" s="290"/>
      <c r="F46" s="290"/>
      <c r="G46" s="290"/>
      <c r="H46" s="290"/>
      <c r="I46" s="290"/>
      <c r="J46" s="250"/>
      <c r="K46" s="250" t="s">
        <v>910</v>
      </c>
      <c r="L46" s="250" t="s">
        <v>911</v>
      </c>
      <c r="M46" s="250" t="s">
        <v>912</v>
      </c>
      <c r="N46" s="292"/>
    </row>
    <row r="47" spans="1:14" ht="24">
      <c r="A47" s="267">
        <v>1</v>
      </c>
      <c r="B47" s="268" t="s">
        <v>913</v>
      </c>
      <c r="C47" s="268"/>
      <c r="D47" s="268" t="s">
        <v>866</v>
      </c>
      <c r="E47" s="270" t="s">
        <v>22</v>
      </c>
      <c r="F47" s="293" t="s">
        <v>191</v>
      </c>
      <c r="G47" s="267">
        <v>1</v>
      </c>
      <c r="H47" s="267">
        <v>1998</v>
      </c>
      <c r="I47" s="268">
        <v>4541.7</v>
      </c>
      <c r="J47" s="271">
        <v>0</v>
      </c>
      <c r="K47" s="271">
        <f>SUM(100-(J47*100/I47))</f>
        <v>100</v>
      </c>
      <c r="L47" s="271">
        <v>0.02</v>
      </c>
      <c r="M47" s="268">
        <v>0.1</v>
      </c>
      <c r="N47" s="73">
        <f aca="true" t="shared" si="1" ref="N47:N67">SUM(I47*L47*M47/12)</f>
        <v>0.7569500000000001</v>
      </c>
    </row>
    <row r="48" spans="1:14" ht="24">
      <c r="A48" s="267">
        <v>2</v>
      </c>
      <c r="B48" s="268" t="s">
        <v>914</v>
      </c>
      <c r="C48" s="268"/>
      <c r="D48" s="268" t="s">
        <v>866</v>
      </c>
      <c r="E48" s="270" t="s">
        <v>22</v>
      </c>
      <c r="F48" s="293" t="s">
        <v>191</v>
      </c>
      <c r="G48" s="267">
        <v>2</v>
      </c>
      <c r="H48" s="267">
        <v>2005</v>
      </c>
      <c r="I48" s="268">
        <v>12922.88</v>
      </c>
      <c r="J48" s="271">
        <v>0</v>
      </c>
      <c r="K48" s="271">
        <f aca="true" t="shared" si="2" ref="K48:K69">SUM(100-(J48*100/I48))</f>
        <v>100</v>
      </c>
      <c r="L48" s="271">
        <v>0.02</v>
      </c>
      <c r="M48" s="268">
        <v>0.1</v>
      </c>
      <c r="N48" s="73">
        <f t="shared" si="1"/>
        <v>2.1538133333333334</v>
      </c>
    </row>
    <row r="49" spans="1:14" ht="24">
      <c r="A49" s="267">
        <v>3</v>
      </c>
      <c r="B49" s="268" t="s">
        <v>915</v>
      </c>
      <c r="C49" s="268"/>
      <c r="D49" s="268" t="s">
        <v>866</v>
      </c>
      <c r="E49" s="270" t="s">
        <v>22</v>
      </c>
      <c r="F49" s="293" t="s">
        <v>191</v>
      </c>
      <c r="G49" s="267">
        <v>2</v>
      </c>
      <c r="H49" s="267">
        <v>2005</v>
      </c>
      <c r="I49" s="268">
        <v>202442.68</v>
      </c>
      <c r="J49" s="268">
        <v>108190.16</v>
      </c>
      <c r="K49" s="271">
        <f t="shared" si="2"/>
        <v>46.55763300505605</v>
      </c>
      <c r="L49" s="271">
        <v>0.02</v>
      </c>
      <c r="M49" s="268">
        <v>0.1</v>
      </c>
      <c r="N49" s="73">
        <f t="shared" si="1"/>
        <v>33.740446666666664</v>
      </c>
    </row>
    <row r="50" spans="1:14" ht="24">
      <c r="A50" s="267">
        <v>4</v>
      </c>
      <c r="B50" s="268" t="s">
        <v>916</v>
      </c>
      <c r="C50" s="268"/>
      <c r="D50" s="268" t="s">
        <v>866</v>
      </c>
      <c r="E50" s="270" t="s">
        <v>22</v>
      </c>
      <c r="F50" s="293" t="s">
        <v>191</v>
      </c>
      <c r="G50" s="267">
        <v>1</v>
      </c>
      <c r="H50" s="267">
        <v>2006</v>
      </c>
      <c r="I50" s="268">
        <v>26946</v>
      </c>
      <c r="J50" s="268">
        <v>14400.45</v>
      </c>
      <c r="K50" s="271">
        <f t="shared" si="2"/>
        <v>46.55811623246493</v>
      </c>
      <c r="L50" s="271">
        <v>0.02</v>
      </c>
      <c r="M50" s="268">
        <v>0.1</v>
      </c>
      <c r="N50" s="73">
        <f t="shared" si="1"/>
        <v>4.491</v>
      </c>
    </row>
    <row r="51" spans="1:14" ht="24">
      <c r="A51" s="267">
        <v>5</v>
      </c>
      <c r="B51" s="268" t="s">
        <v>917</v>
      </c>
      <c r="C51" s="268"/>
      <c r="D51" s="268" t="s">
        <v>866</v>
      </c>
      <c r="E51" s="270" t="s">
        <v>22</v>
      </c>
      <c r="F51" s="293" t="s">
        <v>191</v>
      </c>
      <c r="G51" s="267">
        <v>1</v>
      </c>
      <c r="H51" s="267">
        <v>2005</v>
      </c>
      <c r="I51" s="268">
        <v>12853.76</v>
      </c>
      <c r="J51" s="268">
        <v>0</v>
      </c>
      <c r="K51" s="271">
        <f t="shared" si="2"/>
        <v>100</v>
      </c>
      <c r="L51" s="271">
        <v>0.02</v>
      </c>
      <c r="M51" s="268">
        <v>0.1</v>
      </c>
      <c r="N51" s="73">
        <f t="shared" si="1"/>
        <v>2.1422933333333334</v>
      </c>
    </row>
    <row r="52" spans="1:14" ht="24">
      <c r="A52" s="267">
        <v>6</v>
      </c>
      <c r="B52" s="268" t="s">
        <v>918</v>
      </c>
      <c r="C52" s="268"/>
      <c r="D52" s="268" t="s">
        <v>866</v>
      </c>
      <c r="E52" s="270" t="s">
        <v>22</v>
      </c>
      <c r="F52" s="293" t="s">
        <v>191</v>
      </c>
      <c r="G52" s="267">
        <v>1</v>
      </c>
      <c r="H52" s="267">
        <v>2006</v>
      </c>
      <c r="I52" s="268">
        <v>11990.16</v>
      </c>
      <c r="J52" s="268">
        <v>0</v>
      </c>
      <c r="K52" s="271">
        <f t="shared" si="2"/>
        <v>100</v>
      </c>
      <c r="L52" s="271">
        <v>0.02</v>
      </c>
      <c r="M52" s="268">
        <v>0.1</v>
      </c>
      <c r="N52" s="73">
        <f t="shared" si="1"/>
        <v>1.9983600000000001</v>
      </c>
    </row>
    <row r="53" spans="1:14" ht="24">
      <c r="A53" s="267">
        <v>7</v>
      </c>
      <c r="B53" s="268" t="s">
        <v>919</v>
      </c>
      <c r="C53" s="268"/>
      <c r="D53" s="268" t="s">
        <v>866</v>
      </c>
      <c r="E53" s="270" t="s">
        <v>22</v>
      </c>
      <c r="F53" s="293" t="s">
        <v>191</v>
      </c>
      <c r="G53" s="267">
        <v>1</v>
      </c>
      <c r="H53" s="267">
        <v>2005</v>
      </c>
      <c r="I53" s="268">
        <v>15376.27</v>
      </c>
      <c r="J53" s="268">
        <v>0</v>
      </c>
      <c r="K53" s="271">
        <f t="shared" si="2"/>
        <v>100</v>
      </c>
      <c r="L53" s="271">
        <v>0.02</v>
      </c>
      <c r="M53" s="268">
        <v>0.1</v>
      </c>
      <c r="N53" s="73">
        <f t="shared" si="1"/>
        <v>2.5627116666666665</v>
      </c>
    </row>
    <row r="54" spans="1:14" ht="24">
      <c r="A54" s="267">
        <v>8</v>
      </c>
      <c r="B54" s="268" t="s">
        <v>920</v>
      </c>
      <c r="C54" s="268"/>
      <c r="D54" s="268" t="s">
        <v>866</v>
      </c>
      <c r="E54" s="270" t="s">
        <v>22</v>
      </c>
      <c r="F54" s="293" t="s">
        <v>191</v>
      </c>
      <c r="G54" s="267">
        <v>1</v>
      </c>
      <c r="H54" s="267">
        <v>2001</v>
      </c>
      <c r="I54" s="268">
        <v>17576.96</v>
      </c>
      <c r="J54" s="268">
        <v>0</v>
      </c>
      <c r="K54" s="271">
        <f t="shared" si="2"/>
        <v>100</v>
      </c>
      <c r="L54" s="271">
        <v>0.02</v>
      </c>
      <c r="M54" s="268">
        <v>0.1</v>
      </c>
      <c r="N54" s="73">
        <f t="shared" si="1"/>
        <v>2.9294933333333333</v>
      </c>
    </row>
    <row r="55" spans="1:14" ht="12.75">
      <c r="A55" s="267">
        <v>9</v>
      </c>
      <c r="B55" s="272" t="s">
        <v>921</v>
      </c>
      <c r="C55" s="272"/>
      <c r="D55" s="272" t="s">
        <v>732</v>
      </c>
      <c r="E55" s="270" t="s">
        <v>22</v>
      </c>
      <c r="F55" s="293" t="s">
        <v>191</v>
      </c>
      <c r="G55" s="272">
        <v>1</v>
      </c>
      <c r="H55" s="272">
        <v>2004</v>
      </c>
      <c r="I55" s="268">
        <v>454</v>
      </c>
      <c r="J55" s="268">
        <v>0</v>
      </c>
      <c r="K55" s="271">
        <f t="shared" si="2"/>
        <v>100</v>
      </c>
      <c r="L55" s="271">
        <v>0.02</v>
      </c>
      <c r="M55" s="268">
        <v>0.1</v>
      </c>
      <c r="N55" s="73">
        <f t="shared" si="1"/>
        <v>0.07566666666666667</v>
      </c>
    </row>
    <row r="56" spans="1:14" ht="12.75">
      <c r="A56" s="267">
        <v>10</v>
      </c>
      <c r="B56" s="272" t="s">
        <v>922</v>
      </c>
      <c r="C56" s="272"/>
      <c r="D56" s="272" t="s">
        <v>732</v>
      </c>
      <c r="E56" s="270" t="s">
        <v>22</v>
      </c>
      <c r="F56" s="293" t="s">
        <v>191</v>
      </c>
      <c r="G56" s="272">
        <v>1</v>
      </c>
      <c r="H56" s="272">
        <v>2004</v>
      </c>
      <c r="I56" s="268">
        <v>10080</v>
      </c>
      <c r="J56" s="268">
        <v>0</v>
      </c>
      <c r="K56" s="271">
        <f t="shared" si="2"/>
        <v>100</v>
      </c>
      <c r="L56" s="271">
        <v>0.02</v>
      </c>
      <c r="M56" s="268">
        <v>0.1</v>
      </c>
      <c r="N56" s="73">
        <f t="shared" si="1"/>
        <v>1.68</v>
      </c>
    </row>
    <row r="57" spans="1:14" ht="24">
      <c r="A57" s="293">
        <v>11</v>
      </c>
      <c r="B57" s="293" t="s">
        <v>923</v>
      </c>
      <c r="C57" s="293">
        <v>13</v>
      </c>
      <c r="D57" s="293" t="s">
        <v>924</v>
      </c>
      <c r="E57" s="293"/>
      <c r="F57" s="293" t="s">
        <v>191</v>
      </c>
      <c r="G57" s="293">
        <v>1</v>
      </c>
      <c r="H57" s="294">
        <v>2006</v>
      </c>
      <c r="I57" s="293">
        <v>467398.94</v>
      </c>
      <c r="J57" s="295">
        <v>433382.68</v>
      </c>
      <c r="K57" s="271">
        <f t="shared" si="2"/>
        <v>7.2777785931649674</v>
      </c>
      <c r="L57" s="296">
        <v>0.1</v>
      </c>
      <c r="M57" s="268">
        <v>0.1</v>
      </c>
      <c r="N57" s="73">
        <f t="shared" si="1"/>
        <v>389.4991166666667</v>
      </c>
    </row>
    <row r="58" spans="1:14" ht="36">
      <c r="A58" s="293">
        <v>12</v>
      </c>
      <c r="B58" s="293" t="s">
        <v>925</v>
      </c>
      <c r="C58" s="293">
        <v>9</v>
      </c>
      <c r="D58" s="293" t="s">
        <v>926</v>
      </c>
      <c r="E58" s="293"/>
      <c r="F58" s="293" t="s">
        <v>191</v>
      </c>
      <c r="G58" s="293">
        <v>1</v>
      </c>
      <c r="H58" s="294">
        <v>2006</v>
      </c>
      <c r="I58" s="293">
        <v>25595.93</v>
      </c>
      <c r="J58" s="296">
        <v>6825.56</v>
      </c>
      <c r="K58" s="271">
        <f t="shared" si="2"/>
        <v>73.33341667991748</v>
      </c>
      <c r="L58" s="296">
        <v>0.04</v>
      </c>
      <c r="M58" s="268">
        <v>0.1</v>
      </c>
      <c r="N58" s="73">
        <f t="shared" si="1"/>
        <v>8.531976666666667</v>
      </c>
    </row>
    <row r="59" spans="1:14" ht="36">
      <c r="A59" s="293">
        <v>13</v>
      </c>
      <c r="B59" s="293" t="s">
        <v>927</v>
      </c>
      <c r="C59" s="293">
        <v>18</v>
      </c>
      <c r="D59" s="293" t="s">
        <v>926</v>
      </c>
      <c r="E59" s="293"/>
      <c r="F59" s="293" t="s">
        <v>191</v>
      </c>
      <c r="G59" s="293">
        <v>1</v>
      </c>
      <c r="H59" s="294">
        <v>2007</v>
      </c>
      <c r="I59" s="293">
        <v>51310.1</v>
      </c>
      <c r="J59" s="296">
        <v>18813.71</v>
      </c>
      <c r="K59" s="271">
        <f t="shared" si="2"/>
        <v>63.3333203404398</v>
      </c>
      <c r="L59" s="296">
        <v>0.04</v>
      </c>
      <c r="M59" s="268">
        <v>0.1</v>
      </c>
      <c r="N59" s="73">
        <f t="shared" si="1"/>
        <v>17.10336666666667</v>
      </c>
    </row>
    <row r="60" spans="1:14" ht="24">
      <c r="A60" s="293">
        <v>14</v>
      </c>
      <c r="B60" s="293" t="s">
        <v>928</v>
      </c>
      <c r="C60" s="293">
        <v>53</v>
      </c>
      <c r="D60" s="293"/>
      <c r="E60" s="293"/>
      <c r="F60" s="293" t="s">
        <v>191</v>
      </c>
      <c r="G60" s="293">
        <v>1</v>
      </c>
      <c r="H60" s="294">
        <v>2007</v>
      </c>
      <c r="I60" s="293">
        <v>74152.54</v>
      </c>
      <c r="J60" s="296">
        <v>74152.54</v>
      </c>
      <c r="K60" s="271">
        <v>0</v>
      </c>
      <c r="L60" s="296">
        <v>0.1</v>
      </c>
      <c r="M60" s="268">
        <v>0.1</v>
      </c>
      <c r="N60" s="73">
        <f t="shared" si="1"/>
        <v>61.79378333333333</v>
      </c>
    </row>
    <row r="61" spans="1:14" ht="12.75">
      <c r="A61" s="293">
        <v>15</v>
      </c>
      <c r="B61" s="293" t="s">
        <v>929</v>
      </c>
      <c r="C61" s="293">
        <v>54</v>
      </c>
      <c r="D61" s="293" t="s">
        <v>930</v>
      </c>
      <c r="E61" s="293"/>
      <c r="F61" s="293" t="s">
        <v>191</v>
      </c>
      <c r="G61" s="293">
        <v>1</v>
      </c>
      <c r="H61" s="294">
        <v>2007</v>
      </c>
      <c r="I61" s="293">
        <v>10033.9</v>
      </c>
      <c r="J61" s="296">
        <v>2866.83</v>
      </c>
      <c r="K61" s="271">
        <f t="shared" si="2"/>
        <v>71.4285571911221</v>
      </c>
      <c r="L61" s="296">
        <v>0.04</v>
      </c>
      <c r="M61" s="268">
        <v>0.1</v>
      </c>
      <c r="N61" s="73">
        <f>SUM(I61*L61*M61/12)</f>
        <v>3.344633333333334</v>
      </c>
    </row>
    <row r="62" spans="1:14" ht="12.75">
      <c r="A62" s="293">
        <v>16</v>
      </c>
      <c r="B62" s="293" t="s">
        <v>931</v>
      </c>
      <c r="C62" s="293">
        <v>61</v>
      </c>
      <c r="D62" s="293" t="s">
        <v>932</v>
      </c>
      <c r="E62" s="293"/>
      <c r="F62" s="293" t="s">
        <v>191</v>
      </c>
      <c r="G62" s="293">
        <v>1</v>
      </c>
      <c r="H62" s="294">
        <v>2007</v>
      </c>
      <c r="I62" s="293">
        <v>12090</v>
      </c>
      <c r="J62" s="296">
        <v>1960.54</v>
      </c>
      <c r="K62" s="271">
        <f t="shared" si="2"/>
        <v>83.78378825475599</v>
      </c>
      <c r="L62" s="296">
        <v>0.02</v>
      </c>
      <c r="M62" s="268">
        <v>0.1</v>
      </c>
      <c r="N62" s="73">
        <f>SUM(I62*L62*M62/12)</f>
        <v>2.015</v>
      </c>
    </row>
    <row r="63" spans="1:14" ht="12.75">
      <c r="A63" s="293">
        <v>17</v>
      </c>
      <c r="B63" s="293" t="s">
        <v>933</v>
      </c>
      <c r="C63" s="293">
        <v>85</v>
      </c>
      <c r="D63" s="293" t="s">
        <v>934</v>
      </c>
      <c r="E63" s="293"/>
      <c r="F63" s="293" t="s">
        <v>191</v>
      </c>
      <c r="G63" s="293">
        <v>1</v>
      </c>
      <c r="H63" s="294">
        <v>2007</v>
      </c>
      <c r="I63" s="293">
        <v>15900.43</v>
      </c>
      <c r="J63" s="296">
        <v>4542.98</v>
      </c>
      <c r="K63" s="271">
        <f t="shared" si="2"/>
        <v>71.42857142857143</v>
      </c>
      <c r="L63" s="296">
        <v>0.04</v>
      </c>
      <c r="M63" s="268">
        <v>0.1</v>
      </c>
      <c r="N63" s="73">
        <f>SUM(I63*L63*M63/12)</f>
        <v>5.300143333333334</v>
      </c>
    </row>
    <row r="64" spans="1:14" ht="12.75">
      <c r="A64" s="293">
        <v>18</v>
      </c>
      <c r="B64" s="293" t="s">
        <v>918</v>
      </c>
      <c r="C64" s="293">
        <v>66</v>
      </c>
      <c r="D64" s="293" t="s">
        <v>935</v>
      </c>
      <c r="E64" s="293"/>
      <c r="F64" s="293" t="s">
        <v>191</v>
      </c>
      <c r="G64" s="293">
        <v>1</v>
      </c>
      <c r="H64" s="294">
        <v>2007</v>
      </c>
      <c r="I64" s="293">
        <v>16389.83</v>
      </c>
      <c r="J64" s="296">
        <v>3543.75</v>
      </c>
      <c r="K64" s="271">
        <f t="shared" si="2"/>
        <v>78.37836023924592</v>
      </c>
      <c r="L64" s="296">
        <v>0.04</v>
      </c>
      <c r="M64" s="268">
        <v>0.1</v>
      </c>
      <c r="N64" s="73">
        <f t="shared" si="1"/>
        <v>5.463276666666668</v>
      </c>
    </row>
    <row r="65" spans="1:14" ht="12.75">
      <c r="A65" s="293">
        <v>19</v>
      </c>
      <c r="B65" s="293" t="s">
        <v>918</v>
      </c>
      <c r="C65" s="293">
        <v>19</v>
      </c>
      <c r="D65" s="293" t="s">
        <v>936</v>
      </c>
      <c r="E65" s="293"/>
      <c r="F65" s="293" t="s">
        <v>191</v>
      </c>
      <c r="G65" s="293">
        <v>1</v>
      </c>
      <c r="H65" s="294">
        <v>2007</v>
      </c>
      <c r="I65" s="293">
        <v>17415</v>
      </c>
      <c r="J65" s="296">
        <v>6385.5</v>
      </c>
      <c r="K65" s="271">
        <f t="shared" si="2"/>
        <v>63.333333333333336</v>
      </c>
      <c r="L65" s="296">
        <v>0.04</v>
      </c>
      <c r="M65" s="268">
        <v>0.1</v>
      </c>
      <c r="N65" s="73">
        <f t="shared" si="1"/>
        <v>5.805000000000001</v>
      </c>
    </row>
    <row r="66" spans="1:14" ht="12.75">
      <c r="A66" s="293">
        <v>20</v>
      </c>
      <c r="B66" s="293" t="s">
        <v>937</v>
      </c>
      <c r="C66" s="293">
        <v>67</v>
      </c>
      <c r="D66" s="293"/>
      <c r="E66" s="293"/>
      <c r="F66" s="293" t="s">
        <v>191</v>
      </c>
      <c r="G66" s="293">
        <v>1</v>
      </c>
      <c r="H66" s="294">
        <v>2007</v>
      </c>
      <c r="I66" s="293">
        <v>16322.03</v>
      </c>
      <c r="J66" s="296">
        <v>3529.09</v>
      </c>
      <c r="K66" s="271">
        <f t="shared" si="2"/>
        <v>78.3783634756216</v>
      </c>
      <c r="L66" s="296">
        <v>0.04</v>
      </c>
      <c r="M66" s="268"/>
      <c r="N66" s="73">
        <f t="shared" si="1"/>
        <v>0</v>
      </c>
    </row>
    <row r="67" spans="1:14" ht="12.75">
      <c r="A67" s="293">
        <v>21</v>
      </c>
      <c r="B67" s="293" t="s">
        <v>937</v>
      </c>
      <c r="C67" s="293">
        <v>67</v>
      </c>
      <c r="D67" s="293"/>
      <c r="E67" s="293"/>
      <c r="F67" s="293" t="s">
        <v>191</v>
      </c>
      <c r="G67" s="293">
        <v>1</v>
      </c>
      <c r="H67" s="294">
        <v>2007</v>
      </c>
      <c r="I67" s="293">
        <v>14406.78</v>
      </c>
      <c r="J67" s="296">
        <v>3504.35</v>
      </c>
      <c r="K67" s="271">
        <f t="shared" si="2"/>
        <v>75.67568880763085</v>
      </c>
      <c r="L67" s="296">
        <v>0.04</v>
      </c>
      <c r="M67" s="268"/>
      <c r="N67" s="73">
        <f t="shared" si="1"/>
        <v>0</v>
      </c>
    </row>
    <row r="68" spans="1:14" ht="24">
      <c r="A68" s="293">
        <v>22</v>
      </c>
      <c r="B68" s="293" t="s">
        <v>938</v>
      </c>
      <c r="C68" s="293">
        <v>68</v>
      </c>
      <c r="D68" s="293" t="s">
        <v>939</v>
      </c>
      <c r="E68" s="293"/>
      <c r="F68" s="293" t="s">
        <v>191</v>
      </c>
      <c r="G68" s="293">
        <v>1</v>
      </c>
      <c r="H68" s="294">
        <v>2007</v>
      </c>
      <c r="I68" s="293">
        <v>297500</v>
      </c>
      <c r="J68" s="293">
        <v>156065.57</v>
      </c>
      <c r="K68" s="268">
        <f t="shared" si="2"/>
        <v>47.54098487394958</v>
      </c>
      <c r="L68" s="293">
        <v>0.06</v>
      </c>
      <c r="M68" s="268">
        <v>0.1</v>
      </c>
      <c r="N68" s="73">
        <f>SUM(I68*L68*M68/12)</f>
        <v>148.75</v>
      </c>
    </row>
    <row r="69" spans="1:14" ht="24.75" thickBot="1">
      <c r="A69" s="297">
        <v>23</v>
      </c>
      <c r="B69" s="298" t="s">
        <v>920</v>
      </c>
      <c r="C69" s="298">
        <v>21</v>
      </c>
      <c r="D69" s="298"/>
      <c r="E69" s="298"/>
      <c r="F69" s="298" t="s">
        <v>191</v>
      </c>
      <c r="G69" s="298">
        <v>1</v>
      </c>
      <c r="H69" s="299">
        <v>2007</v>
      </c>
      <c r="I69" s="298">
        <v>13500</v>
      </c>
      <c r="J69" s="298">
        <v>0</v>
      </c>
      <c r="K69" s="281">
        <f t="shared" si="2"/>
        <v>100</v>
      </c>
      <c r="L69" s="298">
        <v>0.02</v>
      </c>
      <c r="M69" s="281">
        <v>0.1</v>
      </c>
      <c r="N69" s="73">
        <f>SUM(I69*L69*M69/12)</f>
        <v>2.25</v>
      </c>
    </row>
    <row r="70" spans="1:14" ht="13.5" thickBot="1">
      <c r="A70" s="300"/>
      <c r="B70" s="301" t="s">
        <v>68</v>
      </c>
      <c r="C70" s="301"/>
      <c r="D70" s="221"/>
      <c r="E70" s="221"/>
      <c r="F70" s="221"/>
      <c r="G70" s="221">
        <f>SUM(G47:G69)</f>
        <v>25</v>
      </c>
      <c r="H70" s="221"/>
      <c r="I70" s="285">
        <f>SUM(I47:I69)</f>
        <v>1347199.8900000001</v>
      </c>
      <c r="J70" s="285">
        <f>SUM(J47:J69)</f>
        <v>838163.71</v>
      </c>
      <c r="K70" s="221"/>
      <c r="L70" s="221"/>
      <c r="M70" s="221"/>
      <c r="N70" s="285">
        <f>SUM(N47:N69)</f>
        <v>702.3870316666666</v>
      </c>
    </row>
    <row r="71" spans="1:14" ht="13.5" thickBot="1">
      <c r="A71" s="241"/>
      <c r="B71" s="241" t="s">
        <v>795</v>
      </c>
      <c r="C71" s="241"/>
      <c r="D71" s="241"/>
      <c r="E71" s="241"/>
      <c r="F71" s="241"/>
      <c r="G71" s="241"/>
      <c r="H71" s="241"/>
      <c r="I71" s="243">
        <f>SUM(I70+I45)</f>
        <v>18130208.62</v>
      </c>
      <c r="J71" s="243">
        <f>SUM(J70+J45)</f>
        <v>2289809.3899999997</v>
      </c>
      <c r="K71" s="241"/>
      <c r="L71" s="241"/>
      <c r="M71" s="241"/>
      <c r="N71" s="243">
        <f>SUM(N70+N45)</f>
        <v>2094.9871316666668</v>
      </c>
    </row>
  </sheetData>
  <sheetProtection/>
  <mergeCells count="16">
    <mergeCell ref="J3:J4"/>
    <mergeCell ref="K3:K4"/>
    <mergeCell ref="L3:L4"/>
    <mergeCell ref="M3:M4"/>
    <mergeCell ref="N3:N4"/>
    <mergeCell ref="B46:D46"/>
    <mergeCell ref="B1:H1"/>
    <mergeCell ref="A2:J2"/>
    <mergeCell ref="A3:A4"/>
    <mergeCell ref="B3:B4"/>
    <mergeCell ref="C3:C4"/>
    <mergeCell ref="D3:D4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49">
      <selection activeCell="K108" sqref="K108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24.140625" style="0" customWidth="1"/>
    <col min="4" max="4" width="8.421875" style="0" customWidth="1"/>
    <col min="5" max="5" width="5.7109375" style="0" customWidth="1"/>
    <col min="6" max="6" width="5.00390625" style="0" customWidth="1"/>
    <col min="7" max="7" width="5.28125" style="0" customWidth="1"/>
    <col min="8" max="8" width="4.28125" style="0" customWidth="1"/>
    <col min="9" max="9" width="13.28125" style="0" customWidth="1"/>
    <col min="10" max="10" width="13.00390625" style="0" customWidth="1"/>
    <col min="11" max="11" width="7.7109375" style="0" customWidth="1"/>
    <col min="12" max="12" width="4.421875" style="0" customWidth="1"/>
    <col min="13" max="13" width="4.140625" style="0" customWidth="1"/>
    <col min="14" max="14" width="4.8515625" style="0" customWidth="1"/>
    <col min="15" max="16" width="4.28125" style="0" customWidth="1"/>
    <col min="17" max="17" width="4.140625" style="0" customWidth="1"/>
    <col min="18" max="18" width="5.28125" style="0" customWidth="1"/>
  </cols>
  <sheetData>
    <row r="1" spans="1:19" ht="12.75">
      <c r="A1" s="302"/>
      <c r="B1" s="303" t="s">
        <v>940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19" ht="12.75">
      <c r="A2" s="303" t="s">
        <v>220</v>
      </c>
      <c r="B2" s="304"/>
      <c r="C2" s="304"/>
      <c r="D2" s="304"/>
      <c r="E2" s="302"/>
      <c r="F2" s="302"/>
      <c r="G2" s="302"/>
      <c r="H2" s="302"/>
      <c r="I2" s="305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2.75">
      <c r="A3" s="252" t="s">
        <v>1</v>
      </c>
      <c r="B3" s="252" t="s">
        <v>941</v>
      </c>
      <c r="C3" s="252"/>
      <c r="D3" s="253" t="s">
        <v>192</v>
      </c>
      <c r="E3" s="254" t="s">
        <v>221</v>
      </c>
      <c r="F3" s="254"/>
      <c r="G3" s="252" t="s">
        <v>4</v>
      </c>
      <c r="H3" s="252" t="s">
        <v>5</v>
      </c>
      <c r="I3" s="259" t="s">
        <v>6</v>
      </c>
      <c r="J3" s="259" t="s">
        <v>205</v>
      </c>
      <c r="K3" s="262"/>
      <c r="L3" s="262"/>
      <c r="M3" s="262"/>
      <c r="N3" s="262"/>
      <c r="O3" s="262"/>
      <c r="P3" s="262"/>
      <c r="Q3" s="262"/>
      <c r="R3" s="262"/>
      <c r="S3" s="259" t="s">
        <v>121</v>
      </c>
    </row>
    <row r="4" spans="1:19" ht="36">
      <c r="A4" s="252"/>
      <c r="B4" s="306" t="s">
        <v>2</v>
      </c>
      <c r="C4" s="306" t="s">
        <v>3</v>
      </c>
      <c r="D4" s="260"/>
      <c r="E4" s="261" t="s">
        <v>7</v>
      </c>
      <c r="F4" s="262" t="s">
        <v>8</v>
      </c>
      <c r="G4" s="252"/>
      <c r="H4" s="252"/>
      <c r="I4" s="259"/>
      <c r="J4" s="259"/>
      <c r="K4" s="262" t="s">
        <v>210</v>
      </c>
      <c r="L4" s="262" t="s">
        <v>942</v>
      </c>
      <c r="M4" s="262" t="s">
        <v>206</v>
      </c>
      <c r="N4" s="262" t="s">
        <v>207</v>
      </c>
      <c r="O4" s="262" t="s">
        <v>208</v>
      </c>
      <c r="P4" s="262" t="s">
        <v>209</v>
      </c>
      <c r="Q4" s="262" t="s">
        <v>212</v>
      </c>
      <c r="R4" s="262" t="s">
        <v>943</v>
      </c>
      <c r="S4" s="259"/>
    </row>
    <row r="5" spans="1:19" ht="24">
      <c r="A5" s="267">
        <v>1</v>
      </c>
      <c r="B5" s="268" t="s">
        <v>944</v>
      </c>
      <c r="C5" s="268" t="s">
        <v>945</v>
      </c>
      <c r="D5" s="268"/>
      <c r="E5" s="267">
        <v>1545.9</v>
      </c>
      <c r="F5" s="268" t="s">
        <v>227</v>
      </c>
      <c r="G5" s="267">
        <v>1996</v>
      </c>
      <c r="H5" s="267">
        <v>1</v>
      </c>
      <c r="I5" s="268">
        <v>59511722.48</v>
      </c>
      <c r="J5" s="268">
        <v>49410051.42</v>
      </c>
      <c r="K5" s="268">
        <f>SUM(100-(J5*100/I5))</f>
        <v>16.97425421251225</v>
      </c>
      <c r="L5" s="268">
        <v>0.9</v>
      </c>
      <c r="M5" s="268">
        <v>0.1</v>
      </c>
      <c r="N5" s="268">
        <v>0.1</v>
      </c>
      <c r="O5" s="268">
        <v>1</v>
      </c>
      <c r="P5" s="268">
        <v>1</v>
      </c>
      <c r="Q5" s="268">
        <v>0.9</v>
      </c>
      <c r="R5" s="268">
        <v>0.1</v>
      </c>
      <c r="S5" s="268">
        <f>SUM(27000*E5*L5*M5*N5*O5*P5*Q5*R5/12)</f>
        <v>2817.4027500000007</v>
      </c>
    </row>
    <row r="6" spans="1:19" ht="48">
      <c r="A6" s="267">
        <v>2</v>
      </c>
      <c r="B6" s="268" t="s">
        <v>946</v>
      </c>
      <c r="C6" s="268" t="s">
        <v>945</v>
      </c>
      <c r="D6" s="268"/>
      <c r="E6" s="267">
        <v>1234.7</v>
      </c>
      <c r="F6" s="268" t="s">
        <v>227</v>
      </c>
      <c r="G6" s="267">
        <v>1970</v>
      </c>
      <c r="H6" s="267">
        <v>1</v>
      </c>
      <c r="I6" s="268">
        <v>17639294.46</v>
      </c>
      <c r="J6" s="268">
        <v>3614319.93</v>
      </c>
      <c r="K6" s="268">
        <f>SUM(100-(J6*100/I6))</f>
        <v>79.50983845642996</v>
      </c>
      <c r="L6" s="268">
        <v>0.7</v>
      </c>
      <c r="M6" s="268">
        <v>0.1</v>
      </c>
      <c r="N6" s="268">
        <v>0.1</v>
      </c>
      <c r="O6" s="268">
        <v>1</v>
      </c>
      <c r="P6" s="268">
        <v>1</v>
      </c>
      <c r="Q6" s="268">
        <v>0.9</v>
      </c>
      <c r="R6" s="268">
        <v>0.1</v>
      </c>
      <c r="S6" s="268">
        <f>SUM(27000*E6*L6*M6*N6*O6*P6*Q6*R6/12)</f>
        <v>1750.1872500000002</v>
      </c>
    </row>
    <row r="7" spans="1:19" ht="48">
      <c r="A7" s="267">
        <v>3</v>
      </c>
      <c r="B7" s="268" t="s">
        <v>947</v>
      </c>
      <c r="C7" s="268" t="s">
        <v>945</v>
      </c>
      <c r="D7" s="268"/>
      <c r="E7" s="267">
        <v>49.5</v>
      </c>
      <c r="F7" s="268" t="s">
        <v>227</v>
      </c>
      <c r="G7" s="267">
        <v>1973</v>
      </c>
      <c r="H7" s="267">
        <v>1</v>
      </c>
      <c r="I7" s="307">
        <v>87118.95</v>
      </c>
      <c r="J7" s="268">
        <v>12638.19</v>
      </c>
      <c r="K7" s="268">
        <f>SUM(100-(J7*100/I7))</f>
        <v>85.49317915333002</v>
      </c>
      <c r="L7" s="268">
        <v>0.7</v>
      </c>
      <c r="M7" s="268">
        <v>0.1</v>
      </c>
      <c r="N7" s="268">
        <v>0.1</v>
      </c>
      <c r="O7" s="268">
        <v>1</v>
      </c>
      <c r="P7" s="268">
        <v>1</v>
      </c>
      <c r="Q7" s="268">
        <v>0.9</v>
      </c>
      <c r="R7" s="268">
        <v>0.1</v>
      </c>
      <c r="S7" s="268">
        <f>SUM(27000*E7*L7*M7*N7*O7*P7*Q7*R7/12)</f>
        <v>70.16625</v>
      </c>
    </row>
    <row r="8" spans="1:19" ht="24.75" thickBot="1">
      <c r="A8" s="308">
        <v>4</v>
      </c>
      <c r="B8" s="308" t="s">
        <v>948</v>
      </c>
      <c r="C8" s="308" t="s">
        <v>949</v>
      </c>
      <c r="D8" s="308"/>
      <c r="E8" s="309">
        <v>2205</v>
      </c>
      <c r="F8" s="308" t="s">
        <v>227</v>
      </c>
      <c r="G8" s="308">
        <v>1978</v>
      </c>
      <c r="H8" s="309">
        <v>1</v>
      </c>
      <c r="I8" s="307">
        <v>4311724.07</v>
      </c>
      <c r="J8" s="282">
        <v>2030159.53</v>
      </c>
      <c r="K8" s="268">
        <f>SUM(100-(J8*100/I8))</f>
        <v>52.91536524506774</v>
      </c>
      <c r="L8" s="282">
        <v>0.08</v>
      </c>
      <c r="M8" s="268">
        <v>0.1</v>
      </c>
      <c r="N8" s="282">
        <v>0.15</v>
      </c>
      <c r="O8" s="268">
        <v>1</v>
      </c>
      <c r="P8" s="268">
        <v>1</v>
      </c>
      <c r="Q8" s="268">
        <v>0.9</v>
      </c>
      <c r="R8" s="268">
        <v>0.1</v>
      </c>
      <c r="S8" s="268">
        <f>SUM(27000*E8*L8*M8*N8*O8*P8*Q8*R8/12)</f>
        <v>535.815</v>
      </c>
    </row>
    <row r="9" spans="1:19" ht="13.5" thickBot="1">
      <c r="A9" s="310" t="s">
        <v>22</v>
      </c>
      <c r="B9" s="285" t="s">
        <v>68</v>
      </c>
      <c r="C9" s="285" t="s">
        <v>22</v>
      </c>
      <c r="D9" s="285"/>
      <c r="E9" s="287">
        <f>SUM(E5:E8)</f>
        <v>5035.1</v>
      </c>
      <c r="F9" s="285" t="s">
        <v>22</v>
      </c>
      <c r="G9" s="285" t="s">
        <v>22</v>
      </c>
      <c r="H9" s="287">
        <f>SUM(H5:H8)</f>
        <v>4</v>
      </c>
      <c r="I9" s="285">
        <f>SUM(I5:I8)</f>
        <v>81549859.96000001</v>
      </c>
      <c r="J9" s="225">
        <f>SUM(J5:J8)</f>
        <v>55067169.07</v>
      </c>
      <c r="K9" s="225"/>
      <c r="L9" s="225"/>
      <c r="M9" s="225"/>
      <c r="N9" s="225"/>
      <c r="O9" s="225"/>
      <c r="P9" s="225"/>
      <c r="Q9" s="225"/>
      <c r="R9" s="225"/>
      <c r="S9" s="285">
        <f>SUM(S5:S8)</f>
        <v>5173.571250000001</v>
      </c>
    </row>
    <row r="10" spans="1:19" ht="12.75">
      <c r="A10" s="303" t="s">
        <v>281</v>
      </c>
      <c r="B10" s="304"/>
      <c r="C10" s="304"/>
      <c r="D10" s="304"/>
      <c r="E10" s="302"/>
      <c r="F10" s="302"/>
      <c r="G10" s="302"/>
      <c r="H10" s="302"/>
      <c r="I10" s="305"/>
      <c r="J10" s="311"/>
      <c r="K10" s="311"/>
      <c r="L10" s="311"/>
      <c r="M10" s="311"/>
      <c r="N10" s="311"/>
      <c r="O10" s="311"/>
      <c r="P10" s="311"/>
      <c r="Q10" s="311"/>
      <c r="R10" s="311"/>
      <c r="S10" s="311"/>
    </row>
    <row r="11" spans="1:19" ht="12.75">
      <c r="A11" s="312" t="s">
        <v>1</v>
      </c>
      <c r="B11" s="312" t="s">
        <v>850</v>
      </c>
      <c r="C11" s="312" t="s">
        <v>3</v>
      </c>
      <c r="D11" s="313"/>
      <c r="E11" s="314" t="s">
        <v>950</v>
      </c>
      <c r="F11" s="314"/>
      <c r="G11" s="312" t="s">
        <v>4</v>
      </c>
      <c r="H11" s="312" t="s">
        <v>5</v>
      </c>
      <c r="I11" s="315" t="s">
        <v>6</v>
      </c>
      <c r="J11" s="259" t="s">
        <v>205</v>
      </c>
      <c r="K11" s="262"/>
      <c r="L11" s="262"/>
      <c r="M11" s="262"/>
      <c r="N11" s="262"/>
      <c r="O11" s="262"/>
      <c r="P11" s="262"/>
      <c r="Q11" s="262"/>
      <c r="R11" s="262"/>
      <c r="S11" s="259" t="s">
        <v>121</v>
      </c>
    </row>
    <row r="12" spans="1:19" ht="24">
      <c r="A12" s="312"/>
      <c r="B12" s="312"/>
      <c r="C12" s="312"/>
      <c r="D12" s="313"/>
      <c r="E12" s="316" t="s">
        <v>7</v>
      </c>
      <c r="F12" s="317" t="s">
        <v>8</v>
      </c>
      <c r="G12" s="312"/>
      <c r="H12" s="312"/>
      <c r="I12" s="315"/>
      <c r="J12" s="259"/>
      <c r="K12" s="262"/>
      <c r="L12" s="262" t="s">
        <v>855</v>
      </c>
      <c r="M12" s="262"/>
      <c r="N12" s="262"/>
      <c r="O12" s="262"/>
      <c r="P12" s="262"/>
      <c r="Q12" s="262"/>
      <c r="R12" s="262" t="s">
        <v>951</v>
      </c>
      <c r="S12" s="259"/>
    </row>
    <row r="13" spans="1:19" ht="12.75">
      <c r="A13" s="318">
        <v>1</v>
      </c>
      <c r="B13" s="319" t="s">
        <v>952</v>
      </c>
      <c r="C13" s="319" t="s">
        <v>859</v>
      </c>
      <c r="D13" s="319"/>
      <c r="E13" s="320">
        <v>100</v>
      </c>
      <c r="F13" s="319" t="s">
        <v>352</v>
      </c>
      <c r="G13" s="321">
        <v>1991</v>
      </c>
      <c r="H13" s="321">
        <v>1</v>
      </c>
      <c r="I13" s="322">
        <v>59245.91</v>
      </c>
      <c r="J13" s="268">
        <v>728.15</v>
      </c>
      <c r="K13" s="268"/>
      <c r="L13" s="268">
        <v>0.08</v>
      </c>
      <c r="M13" s="268"/>
      <c r="N13" s="268"/>
      <c r="O13" s="268"/>
      <c r="P13" s="268"/>
      <c r="Q13" s="268"/>
      <c r="R13" s="268">
        <v>0.1</v>
      </c>
      <c r="S13" s="268">
        <f>SUM(J13*L13*R13/12)</f>
        <v>0.4854333333333334</v>
      </c>
    </row>
    <row r="14" spans="1:19" ht="12.75">
      <c r="A14" s="318">
        <v>2</v>
      </c>
      <c r="B14" s="319" t="s">
        <v>952</v>
      </c>
      <c r="C14" s="319" t="s">
        <v>953</v>
      </c>
      <c r="D14" s="319"/>
      <c r="E14" s="320">
        <v>300</v>
      </c>
      <c r="F14" s="319" t="s">
        <v>352</v>
      </c>
      <c r="G14" s="321">
        <v>1990</v>
      </c>
      <c r="H14" s="321">
        <v>1</v>
      </c>
      <c r="I14" s="322">
        <v>821421.88</v>
      </c>
      <c r="J14" s="268">
        <v>0</v>
      </c>
      <c r="K14" s="268"/>
      <c r="L14" s="268">
        <v>0.08</v>
      </c>
      <c r="M14" s="268"/>
      <c r="N14" s="268"/>
      <c r="O14" s="268"/>
      <c r="P14" s="268"/>
      <c r="Q14" s="268"/>
      <c r="R14" s="268">
        <v>0.1</v>
      </c>
      <c r="S14" s="268">
        <f>SUM(I14*0.1*L14*R14/12)</f>
        <v>54.76145866666668</v>
      </c>
    </row>
    <row r="15" spans="1:19" ht="12.75">
      <c r="A15" s="318">
        <v>3</v>
      </c>
      <c r="B15" s="319" t="s">
        <v>952</v>
      </c>
      <c r="C15" s="319" t="s">
        <v>859</v>
      </c>
      <c r="D15" s="319"/>
      <c r="E15" s="323">
        <v>3.3</v>
      </c>
      <c r="F15" s="319" t="s">
        <v>954</v>
      </c>
      <c r="G15" s="321">
        <v>1980</v>
      </c>
      <c r="H15" s="321">
        <v>1</v>
      </c>
      <c r="I15" s="322">
        <v>123864.12</v>
      </c>
      <c r="J15" s="268">
        <v>0</v>
      </c>
      <c r="K15" s="268"/>
      <c r="L15" s="268">
        <v>0.08</v>
      </c>
      <c r="M15" s="268"/>
      <c r="N15" s="268"/>
      <c r="O15" s="268"/>
      <c r="P15" s="268"/>
      <c r="Q15" s="268"/>
      <c r="R15" s="268">
        <v>0.1</v>
      </c>
      <c r="S15" s="268">
        <f aca="true" t="shared" si="0" ref="S15:S23">SUM(I15*0.1*L15*R15/12)</f>
        <v>8.257608</v>
      </c>
    </row>
    <row r="16" spans="1:19" ht="24">
      <c r="A16" s="318">
        <v>4</v>
      </c>
      <c r="B16" s="319" t="s">
        <v>955</v>
      </c>
      <c r="C16" s="319" t="s">
        <v>956</v>
      </c>
      <c r="D16" s="319"/>
      <c r="E16" s="320">
        <v>400</v>
      </c>
      <c r="F16" s="319" t="s">
        <v>352</v>
      </c>
      <c r="G16" s="321">
        <v>1963</v>
      </c>
      <c r="H16" s="321">
        <v>1</v>
      </c>
      <c r="I16" s="322">
        <v>61521.85</v>
      </c>
      <c r="J16" s="268">
        <v>0</v>
      </c>
      <c r="K16" s="268"/>
      <c r="L16" s="268">
        <v>0.08</v>
      </c>
      <c r="M16" s="268"/>
      <c r="N16" s="268"/>
      <c r="O16" s="268"/>
      <c r="P16" s="268"/>
      <c r="Q16" s="268"/>
      <c r="R16" s="268">
        <v>0.1</v>
      </c>
      <c r="S16" s="268">
        <f t="shared" si="0"/>
        <v>4.101456666666667</v>
      </c>
    </row>
    <row r="17" spans="1:19" ht="24">
      <c r="A17" s="318">
        <v>5</v>
      </c>
      <c r="B17" s="319" t="s">
        <v>955</v>
      </c>
      <c r="C17" s="319" t="s">
        <v>957</v>
      </c>
      <c r="D17" s="319"/>
      <c r="E17" s="320">
        <v>1</v>
      </c>
      <c r="F17" s="319" t="s">
        <v>954</v>
      </c>
      <c r="G17" s="321">
        <v>1963</v>
      </c>
      <c r="H17" s="321">
        <v>1</v>
      </c>
      <c r="I17" s="322">
        <v>279054.76</v>
      </c>
      <c r="J17" s="268">
        <v>0</v>
      </c>
      <c r="K17" s="268"/>
      <c r="L17" s="268">
        <v>0.08</v>
      </c>
      <c r="M17" s="268"/>
      <c r="N17" s="268"/>
      <c r="O17" s="268"/>
      <c r="P17" s="268"/>
      <c r="Q17" s="268"/>
      <c r="R17" s="268">
        <v>0.1</v>
      </c>
      <c r="S17" s="268">
        <f t="shared" si="0"/>
        <v>18.60365066666667</v>
      </c>
    </row>
    <row r="18" spans="1:19" ht="24">
      <c r="A18" s="318">
        <v>6</v>
      </c>
      <c r="B18" s="319" t="s">
        <v>958</v>
      </c>
      <c r="C18" s="319" t="s">
        <v>959</v>
      </c>
      <c r="D18" s="319"/>
      <c r="E18" s="320">
        <v>7800</v>
      </c>
      <c r="F18" s="319" t="s">
        <v>352</v>
      </c>
      <c r="G18" s="321">
        <v>1956</v>
      </c>
      <c r="H18" s="321">
        <v>1</v>
      </c>
      <c r="I18" s="322">
        <v>15711.53</v>
      </c>
      <c r="J18" s="268">
        <v>0</v>
      </c>
      <c r="K18" s="268"/>
      <c r="L18" s="268">
        <v>0.08</v>
      </c>
      <c r="M18" s="268"/>
      <c r="N18" s="268"/>
      <c r="O18" s="268"/>
      <c r="P18" s="268"/>
      <c r="Q18" s="268"/>
      <c r="R18" s="268">
        <v>0.1</v>
      </c>
      <c r="S18" s="268">
        <f t="shared" si="0"/>
        <v>1.0474353333333337</v>
      </c>
    </row>
    <row r="19" spans="1:19" ht="24">
      <c r="A19" s="318">
        <v>7</v>
      </c>
      <c r="B19" s="319" t="s">
        <v>958</v>
      </c>
      <c r="C19" s="319" t="s">
        <v>960</v>
      </c>
      <c r="D19" s="319"/>
      <c r="E19" s="320">
        <v>30</v>
      </c>
      <c r="F19" s="319" t="s">
        <v>352</v>
      </c>
      <c r="G19" s="321">
        <v>1956</v>
      </c>
      <c r="H19" s="321">
        <v>1</v>
      </c>
      <c r="I19" s="322">
        <v>11</v>
      </c>
      <c r="J19" s="268">
        <v>0</v>
      </c>
      <c r="K19" s="268"/>
      <c r="L19" s="268">
        <v>0.08</v>
      </c>
      <c r="M19" s="268"/>
      <c r="N19" s="268"/>
      <c r="O19" s="268"/>
      <c r="P19" s="268"/>
      <c r="Q19" s="268"/>
      <c r="R19" s="268">
        <v>0.1</v>
      </c>
      <c r="S19" s="268">
        <f t="shared" si="0"/>
        <v>0.0007333333333333333</v>
      </c>
    </row>
    <row r="20" spans="1:19" ht="24">
      <c r="A20" s="318">
        <v>8</v>
      </c>
      <c r="B20" s="319" t="s">
        <v>958</v>
      </c>
      <c r="C20" s="319" t="s">
        <v>960</v>
      </c>
      <c r="D20" s="319"/>
      <c r="E20" s="320">
        <v>15</v>
      </c>
      <c r="F20" s="319" t="s">
        <v>352</v>
      </c>
      <c r="G20" s="321">
        <v>1956</v>
      </c>
      <c r="H20" s="321">
        <v>1</v>
      </c>
      <c r="I20" s="322">
        <v>24</v>
      </c>
      <c r="J20" s="268">
        <v>0</v>
      </c>
      <c r="K20" s="268"/>
      <c r="L20" s="268">
        <v>0.08</v>
      </c>
      <c r="M20" s="268"/>
      <c r="N20" s="268"/>
      <c r="O20" s="268"/>
      <c r="P20" s="268"/>
      <c r="Q20" s="268"/>
      <c r="R20" s="268">
        <v>0.1</v>
      </c>
      <c r="S20" s="268">
        <f t="shared" si="0"/>
        <v>0.0016000000000000005</v>
      </c>
    </row>
    <row r="21" spans="1:19" ht="24">
      <c r="A21" s="318">
        <v>9</v>
      </c>
      <c r="B21" s="319" t="s">
        <v>958</v>
      </c>
      <c r="C21" s="319" t="s">
        <v>961</v>
      </c>
      <c r="D21" s="319"/>
      <c r="E21" s="320">
        <v>140</v>
      </c>
      <c r="F21" s="319" t="s">
        <v>352</v>
      </c>
      <c r="G21" s="321">
        <v>1956</v>
      </c>
      <c r="H21" s="321">
        <v>1</v>
      </c>
      <c r="I21" s="322">
        <v>29</v>
      </c>
      <c r="J21" s="268">
        <v>0</v>
      </c>
      <c r="K21" s="268"/>
      <c r="L21" s="268">
        <v>0.08</v>
      </c>
      <c r="M21" s="268"/>
      <c r="N21" s="268"/>
      <c r="O21" s="268"/>
      <c r="P21" s="268"/>
      <c r="Q21" s="268"/>
      <c r="R21" s="268">
        <v>0.1</v>
      </c>
      <c r="S21" s="268">
        <f t="shared" si="0"/>
        <v>0.0019333333333333338</v>
      </c>
    </row>
    <row r="22" spans="1:19" ht="24">
      <c r="A22" s="318">
        <v>10</v>
      </c>
      <c r="B22" s="319" t="s">
        <v>958</v>
      </c>
      <c r="C22" s="319" t="s">
        <v>962</v>
      </c>
      <c r="D22" s="319"/>
      <c r="E22" s="320">
        <v>5900</v>
      </c>
      <c r="F22" s="319" t="s">
        <v>352</v>
      </c>
      <c r="G22" s="321">
        <v>1956</v>
      </c>
      <c r="H22" s="321">
        <v>1</v>
      </c>
      <c r="I22" s="322">
        <v>3308823.35</v>
      </c>
      <c r="J22" s="268">
        <v>0</v>
      </c>
      <c r="K22" s="268"/>
      <c r="L22" s="268">
        <v>0.08</v>
      </c>
      <c r="M22" s="268"/>
      <c r="N22" s="268"/>
      <c r="O22" s="268"/>
      <c r="P22" s="268"/>
      <c r="Q22" s="268"/>
      <c r="R22" s="268">
        <v>0.1</v>
      </c>
      <c r="S22" s="268">
        <f t="shared" si="0"/>
        <v>220.58822333333333</v>
      </c>
    </row>
    <row r="23" spans="1:19" ht="24">
      <c r="A23" s="318">
        <v>11</v>
      </c>
      <c r="B23" s="319" t="s">
        <v>958</v>
      </c>
      <c r="C23" s="319" t="s">
        <v>859</v>
      </c>
      <c r="D23" s="319"/>
      <c r="E23" s="320">
        <v>15</v>
      </c>
      <c r="F23" s="319" t="s">
        <v>954</v>
      </c>
      <c r="G23" s="321">
        <v>1978</v>
      </c>
      <c r="H23" s="321">
        <v>1</v>
      </c>
      <c r="I23" s="322">
        <v>27351194.78</v>
      </c>
      <c r="J23" s="268">
        <v>0</v>
      </c>
      <c r="K23" s="268"/>
      <c r="L23" s="268">
        <v>0.08</v>
      </c>
      <c r="M23" s="268"/>
      <c r="N23" s="268"/>
      <c r="O23" s="268"/>
      <c r="P23" s="268"/>
      <c r="Q23" s="268"/>
      <c r="R23" s="268">
        <v>0.1</v>
      </c>
      <c r="S23" s="268">
        <f t="shared" si="0"/>
        <v>1823.4129853333336</v>
      </c>
    </row>
    <row r="24" spans="1:19" ht="24">
      <c r="A24" s="324">
        <v>12</v>
      </c>
      <c r="B24" s="325" t="s">
        <v>963</v>
      </c>
      <c r="C24" s="325" t="s">
        <v>964</v>
      </c>
      <c r="D24" s="325"/>
      <c r="E24" s="326">
        <v>400</v>
      </c>
      <c r="F24" s="325" t="s">
        <v>352</v>
      </c>
      <c r="G24" s="327">
        <v>2004</v>
      </c>
      <c r="H24" s="327">
        <v>1</v>
      </c>
      <c r="I24" s="328">
        <v>198753.24</v>
      </c>
      <c r="J24" s="307">
        <v>155911.63</v>
      </c>
      <c r="K24" s="307"/>
      <c r="L24" s="268">
        <v>0.08</v>
      </c>
      <c r="M24" s="307"/>
      <c r="N24" s="307"/>
      <c r="O24" s="307"/>
      <c r="P24" s="307"/>
      <c r="Q24" s="307"/>
      <c r="R24" s="268">
        <v>0.1</v>
      </c>
      <c r="S24" s="307">
        <f>SUM(J24*L24*R24/12)</f>
        <v>103.94108666666669</v>
      </c>
    </row>
    <row r="25" spans="1:19" ht="24">
      <c r="A25" s="318">
        <v>13</v>
      </c>
      <c r="B25" s="319" t="s">
        <v>965</v>
      </c>
      <c r="C25" s="319" t="s">
        <v>966</v>
      </c>
      <c r="D25" s="319"/>
      <c r="E25" s="320">
        <v>240</v>
      </c>
      <c r="F25" s="319" t="s">
        <v>352</v>
      </c>
      <c r="G25" s="321">
        <v>1978</v>
      </c>
      <c r="H25" s="321">
        <v>1</v>
      </c>
      <c r="I25" s="322">
        <v>434720</v>
      </c>
      <c r="J25" s="268">
        <v>0</v>
      </c>
      <c r="K25" s="268"/>
      <c r="L25" s="268">
        <v>0.08</v>
      </c>
      <c r="M25" s="268"/>
      <c r="N25" s="268"/>
      <c r="O25" s="268"/>
      <c r="P25" s="268"/>
      <c r="Q25" s="268"/>
      <c r="R25" s="268">
        <v>0.1</v>
      </c>
      <c r="S25" s="268">
        <f aca="true" t="shared" si="1" ref="S25:S30">SUM(I25*0.1*L25*R25/12)</f>
        <v>28.98133333333334</v>
      </c>
    </row>
    <row r="26" spans="1:19" ht="12.75">
      <c r="A26" s="318">
        <v>14</v>
      </c>
      <c r="B26" s="319" t="s">
        <v>965</v>
      </c>
      <c r="C26" s="319" t="s">
        <v>967</v>
      </c>
      <c r="D26" s="319"/>
      <c r="E26" s="320">
        <v>200</v>
      </c>
      <c r="F26" s="319" t="s">
        <v>352</v>
      </c>
      <c r="G26" s="321">
        <v>1964</v>
      </c>
      <c r="H26" s="321">
        <v>1</v>
      </c>
      <c r="I26" s="322">
        <v>9229.24</v>
      </c>
      <c r="J26" s="268">
        <v>0</v>
      </c>
      <c r="K26" s="268"/>
      <c r="L26" s="268">
        <v>0.08</v>
      </c>
      <c r="M26" s="268"/>
      <c r="N26" s="268"/>
      <c r="O26" s="268"/>
      <c r="P26" s="268"/>
      <c r="Q26" s="268"/>
      <c r="R26" s="268">
        <v>0.1</v>
      </c>
      <c r="S26" s="268">
        <f t="shared" si="1"/>
        <v>0.6152826666666668</v>
      </c>
    </row>
    <row r="27" spans="1:19" ht="12.75">
      <c r="A27" s="318">
        <v>15</v>
      </c>
      <c r="B27" s="319" t="s">
        <v>965</v>
      </c>
      <c r="C27" s="319" t="s">
        <v>968</v>
      </c>
      <c r="D27" s="319"/>
      <c r="E27" s="320">
        <v>1800</v>
      </c>
      <c r="F27" s="319" t="s">
        <v>352</v>
      </c>
      <c r="G27" s="321">
        <v>1995</v>
      </c>
      <c r="H27" s="321">
        <v>1</v>
      </c>
      <c r="I27" s="322">
        <v>10943051.52</v>
      </c>
      <c r="J27" s="268"/>
      <c r="K27" s="268"/>
      <c r="L27" s="268">
        <v>0.08</v>
      </c>
      <c r="M27" s="268"/>
      <c r="N27" s="268"/>
      <c r="O27" s="268"/>
      <c r="P27" s="268"/>
      <c r="Q27" s="268"/>
      <c r="R27" s="268">
        <v>0.1</v>
      </c>
      <c r="S27" s="268">
        <f t="shared" si="1"/>
        <v>729.536768</v>
      </c>
    </row>
    <row r="28" spans="1:19" ht="12.75">
      <c r="A28" s="318">
        <v>16</v>
      </c>
      <c r="B28" s="319" t="s">
        <v>965</v>
      </c>
      <c r="C28" s="319" t="s">
        <v>969</v>
      </c>
      <c r="D28" s="319"/>
      <c r="E28" s="320">
        <v>150</v>
      </c>
      <c r="F28" s="319" t="s">
        <v>352</v>
      </c>
      <c r="G28" s="321">
        <v>1964</v>
      </c>
      <c r="H28" s="321">
        <v>1</v>
      </c>
      <c r="I28" s="322">
        <v>18155.41</v>
      </c>
      <c r="J28" s="268">
        <v>0</v>
      </c>
      <c r="K28" s="329"/>
      <c r="L28" s="268">
        <v>0.08</v>
      </c>
      <c r="M28" s="329"/>
      <c r="N28" s="329"/>
      <c r="O28" s="329"/>
      <c r="P28" s="329"/>
      <c r="Q28" s="329"/>
      <c r="R28" s="268">
        <v>0.1</v>
      </c>
      <c r="S28" s="268">
        <f t="shared" si="1"/>
        <v>1.210360666666667</v>
      </c>
    </row>
    <row r="29" spans="1:19" ht="24">
      <c r="A29" s="318">
        <v>17</v>
      </c>
      <c r="B29" s="319" t="s">
        <v>970</v>
      </c>
      <c r="C29" s="319" t="s">
        <v>971</v>
      </c>
      <c r="D29" s="319"/>
      <c r="E29" s="320">
        <v>300</v>
      </c>
      <c r="F29" s="319" t="s">
        <v>352</v>
      </c>
      <c r="G29" s="321">
        <v>1962</v>
      </c>
      <c r="H29" s="321">
        <v>1</v>
      </c>
      <c r="I29" s="322">
        <v>43047.92</v>
      </c>
      <c r="J29" s="268">
        <v>0</v>
      </c>
      <c r="K29" s="268"/>
      <c r="L29" s="268">
        <v>0.07</v>
      </c>
      <c r="M29" s="268"/>
      <c r="N29" s="268"/>
      <c r="O29" s="268"/>
      <c r="P29" s="268"/>
      <c r="Q29" s="268"/>
      <c r="R29" s="268">
        <v>0.1</v>
      </c>
      <c r="S29" s="268">
        <f t="shared" si="1"/>
        <v>2.5111286666666675</v>
      </c>
    </row>
    <row r="30" spans="1:19" ht="24">
      <c r="A30" s="318">
        <v>18</v>
      </c>
      <c r="B30" s="319" t="s">
        <v>972</v>
      </c>
      <c r="C30" s="319" t="s">
        <v>973</v>
      </c>
      <c r="D30" s="319"/>
      <c r="E30" s="320">
        <v>300</v>
      </c>
      <c r="F30" s="319" t="s">
        <v>352</v>
      </c>
      <c r="G30" s="321">
        <v>1976</v>
      </c>
      <c r="H30" s="321">
        <v>1</v>
      </c>
      <c r="I30" s="322">
        <v>496305.84</v>
      </c>
      <c r="J30" s="268">
        <v>0</v>
      </c>
      <c r="K30" s="329"/>
      <c r="L30" s="268">
        <v>0.07</v>
      </c>
      <c r="M30" s="329"/>
      <c r="N30" s="329"/>
      <c r="O30" s="329"/>
      <c r="P30" s="329"/>
      <c r="Q30" s="329"/>
      <c r="R30" s="268">
        <v>0.1</v>
      </c>
      <c r="S30" s="268">
        <f t="shared" si="1"/>
        <v>28.951174000000005</v>
      </c>
    </row>
    <row r="31" spans="1:19" ht="24">
      <c r="A31" s="324">
        <v>19</v>
      </c>
      <c r="B31" s="325" t="s">
        <v>974</v>
      </c>
      <c r="C31" s="325" t="s">
        <v>975</v>
      </c>
      <c r="D31" s="325"/>
      <c r="E31" s="326"/>
      <c r="F31" s="325"/>
      <c r="G31" s="327">
        <v>1998</v>
      </c>
      <c r="H31" s="327">
        <v>1</v>
      </c>
      <c r="I31" s="328">
        <v>435031.08</v>
      </c>
      <c r="J31" s="307">
        <v>247311.37</v>
      </c>
      <c r="K31" s="307"/>
      <c r="L31" s="268">
        <v>0.07</v>
      </c>
      <c r="M31" s="307"/>
      <c r="N31" s="307"/>
      <c r="O31" s="307"/>
      <c r="P31" s="307"/>
      <c r="Q31" s="307"/>
      <c r="R31" s="268">
        <v>0.1</v>
      </c>
      <c r="S31" s="307">
        <f>SUM(J31*L31*R31/12)</f>
        <v>144.26496583333335</v>
      </c>
    </row>
    <row r="32" spans="1:19" ht="24">
      <c r="A32" s="318">
        <v>20</v>
      </c>
      <c r="B32" s="330" t="s">
        <v>974</v>
      </c>
      <c r="C32" s="330" t="s">
        <v>976</v>
      </c>
      <c r="D32" s="330"/>
      <c r="E32" s="331"/>
      <c r="F32" s="330"/>
      <c r="G32" s="332">
        <v>1962</v>
      </c>
      <c r="H32" s="332">
        <v>1</v>
      </c>
      <c r="I32" s="333">
        <v>233124.76</v>
      </c>
      <c r="J32" s="268">
        <v>0</v>
      </c>
      <c r="K32" s="268"/>
      <c r="L32" s="268">
        <v>0.07</v>
      </c>
      <c r="M32" s="268"/>
      <c r="N32" s="268"/>
      <c r="O32" s="268"/>
      <c r="P32" s="268"/>
      <c r="Q32" s="268"/>
      <c r="R32" s="268">
        <v>0.1</v>
      </c>
      <c r="S32" s="334">
        <f>SUM(I32*0.1*L32*R32/12)</f>
        <v>13.598944333333337</v>
      </c>
    </row>
    <row r="33" spans="1:19" ht="24">
      <c r="A33" s="318">
        <v>21</v>
      </c>
      <c r="B33" s="319" t="s">
        <v>974</v>
      </c>
      <c r="C33" s="319" t="s">
        <v>977</v>
      </c>
      <c r="D33" s="319"/>
      <c r="E33" s="320"/>
      <c r="F33" s="319"/>
      <c r="G33" s="321">
        <v>1978</v>
      </c>
      <c r="H33" s="321">
        <v>1</v>
      </c>
      <c r="I33" s="322">
        <v>420672.77</v>
      </c>
      <c r="J33" s="268">
        <v>0</v>
      </c>
      <c r="K33" s="268"/>
      <c r="L33" s="268">
        <v>0.07</v>
      </c>
      <c r="M33" s="268"/>
      <c r="N33" s="268"/>
      <c r="O33" s="268"/>
      <c r="P33" s="268"/>
      <c r="Q33" s="268"/>
      <c r="R33" s="268">
        <v>0.1</v>
      </c>
      <c r="S33" s="334">
        <f>SUM(I33*0.1*L33*R33/12)</f>
        <v>24.53924491666667</v>
      </c>
    </row>
    <row r="34" spans="1:19" ht="24">
      <c r="A34" s="324">
        <v>22</v>
      </c>
      <c r="B34" s="335" t="s">
        <v>978</v>
      </c>
      <c r="C34" s="335" t="s">
        <v>979</v>
      </c>
      <c r="D34" s="335"/>
      <c r="E34" s="336"/>
      <c r="F34" s="335"/>
      <c r="G34" s="337">
        <v>2004</v>
      </c>
      <c r="H34" s="337">
        <v>1</v>
      </c>
      <c r="I34" s="338">
        <v>148240.83</v>
      </c>
      <c r="J34" s="307">
        <v>120018.79</v>
      </c>
      <c r="K34" s="307"/>
      <c r="L34" s="268">
        <v>0.07</v>
      </c>
      <c r="M34" s="307"/>
      <c r="N34" s="307"/>
      <c r="O34" s="307"/>
      <c r="P34" s="307"/>
      <c r="Q34" s="307"/>
      <c r="R34" s="268">
        <v>0.1</v>
      </c>
      <c r="S34" s="307">
        <f>SUM(J34*L34*R34/12)</f>
        <v>70.01096083333334</v>
      </c>
    </row>
    <row r="35" spans="1:19" ht="24">
      <c r="A35" s="339">
        <v>23</v>
      </c>
      <c r="B35" s="340" t="s">
        <v>980</v>
      </c>
      <c r="C35" s="340" t="s">
        <v>945</v>
      </c>
      <c r="D35" s="340"/>
      <c r="E35" s="341"/>
      <c r="F35" s="340"/>
      <c r="G35" s="342">
        <v>1978</v>
      </c>
      <c r="H35" s="342">
        <v>1</v>
      </c>
      <c r="I35" s="340">
        <v>777497.56</v>
      </c>
      <c r="J35" s="334">
        <v>0</v>
      </c>
      <c r="K35" s="334"/>
      <c r="L35" s="334">
        <v>0.06</v>
      </c>
      <c r="M35" s="334"/>
      <c r="N35" s="334"/>
      <c r="O35" s="334"/>
      <c r="P35" s="334"/>
      <c r="Q35" s="334"/>
      <c r="R35" s="268">
        <v>0.1</v>
      </c>
      <c r="S35" s="334">
        <f>SUM(I35*0.1*L35*R35/12)</f>
        <v>38.874878</v>
      </c>
    </row>
    <row r="36" spans="1:19" ht="24">
      <c r="A36" s="339">
        <v>24</v>
      </c>
      <c r="B36" s="340" t="s">
        <v>298</v>
      </c>
      <c r="C36" s="340" t="s">
        <v>945</v>
      </c>
      <c r="D36" s="340"/>
      <c r="E36" s="341">
        <v>329</v>
      </c>
      <c r="F36" s="340" t="s">
        <v>352</v>
      </c>
      <c r="G36" s="342">
        <v>1978</v>
      </c>
      <c r="H36" s="342">
        <v>1</v>
      </c>
      <c r="I36" s="340">
        <v>390490.96</v>
      </c>
      <c r="J36" s="334">
        <v>0</v>
      </c>
      <c r="K36" s="334"/>
      <c r="L36" s="334">
        <v>0.08</v>
      </c>
      <c r="M36" s="334"/>
      <c r="N36" s="334"/>
      <c r="O36" s="334"/>
      <c r="P36" s="334"/>
      <c r="Q36" s="334"/>
      <c r="R36" s="268">
        <v>0.1</v>
      </c>
      <c r="S36" s="334">
        <f aca="true" t="shared" si="2" ref="S36:S41">SUM(I36*0.1*L36*R36/12)</f>
        <v>26.032730666666676</v>
      </c>
    </row>
    <row r="37" spans="1:19" ht="24">
      <c r="A37" s="339">
        <v>25</v>
      </c>
      <c r="B37" s="340" t="s">
        <v>897</v>
      </c>
      <c r="C37" s="340" t="s">
        <v>945</v>
      </c>
      <c r="D37" s="340"/>
      <c r="E37" s="341"/>
      <c r="F37" s="340"/>
      <c r="G37" s="342">
        <v>1978</v>
      </c>
      <c r="H37" s="342">
        <v>1</v>
      </c>
      <c r="I37" s="340">
        <v>317767</v>
      </c>
      <c r="J37" s="334">
        <v>0</v>
      </c>
      <c r="K37" s="334"/>
      <c r="L37" s="334">
        <v>0.06</v>
      </c>
      <c r="M37" s="334"/>
      <c r="N37" s="334"/>
      <c r="O37" s="334"/>
      <c r="P37" s="334"/>
      <c r="Q37" s="334"/>
      <c r="R37" s="268">
        <v>0.1</v>
      </c>
      <c r="S37" s="334">
        <f t="shared" si="2"/>
        <v>15.88835</v>
      </c>
    </row>
    <row r="38" spans="1:19" ht="24">
      <c r="A38" s="339">
        <v>26</v>
      </c>
      <c r="B38" s="340" t="s">
        <v>981</v>
      </c>
      <c r="C38" s="340" t="s">
        <v>945</v>
      </c>
      <c r="D38" s="340"/>
      <c r="E38" s="341"/>
      <c r="F38" s="340"/>
      <c r="G38" s="342">
        <v>1978</v>
      </c>
      <c r="H38" s="342">
        <v>2</v>
      </c>
      <c r="I38" s="340">
        <v>822792.46</v>
      </c>
      <c r="J38" s="334">
        <v>0</v>
      </c>
      <c r="K38" s="334"/>
      <c r="L38" s="334">
        <v>0.06</v>
      </c>
      <c r="M38" s="334"/>
      <c r="N38" s="334"/>
      <c r="O38" s="334"/>
      <c r="P38" s="334"/>
      <c r="Q38" s="334"/>
      <c r="R38" s="268">
        <v>0.1</v>
      </c>
      <c r="S38" s="334">
        <f t="shared" si="2"/>
        <v>41.139623</v>
      </c>
    </row>
    <row r="39" spans="1:19" ht="24">
      <c r="A39" s="339">
        <v>27</v>
      </c>
      <c r="B39" s="340" t="s">
        <v>982</v>
      </c>
      <c r="C39" s="340" t="s">
        <v>945</v>
      </c>
      <c r="D39" s="340"/>
      <c r="E39" s="341"/>
      <c r="F39" s="340"/>
      <c r="G39" s="342">
        <v>1978</v>
      </c>
      <c r="H39" s="342">
        <v>2</v>
      </c>
      <c r="I39" s="340">
        <v>1253404.86</v>
      </c>
      <c r="J39" s="334">
        <v>0</v>
      </c>
      <c r="K39" s="343"/>
      <c r="L39" s="343">
        <v>0.06</v>
      </c>
      <c r="M39" s="343"/>
      <c r="N39" s="343"/>
      <c r="O39" s="343"/>
      <c r="P39" s="343"/>
      <c r="Q39" s="343"/>
      <c r="R39" s="268">
        <v>0.1</v>
      </c>
      <c r="S39" s="334">
        <f t="shared" si="2"/>
        <v>62.670243000000006</v>
      </c>
    </row>
    <row r="40" spans="1:19" ht="24">
      <c r="A40" s="339">
        <v>28</v>
      </c>
      <c r="B40" s="340" t="s">
        <v>983</v>
      </c>
      <c r="C40" s="340" t="s">
        <v>945</v>
      </c>
      <c r="D40" s="340"/>
      <c r="E40" s="341">
        <v>300</v>
      </c>
      <c r="F40" s="340" t="s">
        <v>352</v>
      </c>
      <c r="G40" s="342">
        <v>1991</v>
      </c>
      <c r="H40" s="342">
        <v>1</v>
      </c>
      <c r="I40" s="344">
        <v>74569.42</v>
      </c>
      <c r="J40" s="334">
        <v>0</v>
      </c>
      <c r="K40" s="334"/>
      <c r="L40" s="334">
        <v>0.08</v>
      </c>
      <c r="M40" s="334"/>
      <c r="N40" s="334"/>
      <c r="O40" s="334"/>
      <c r="P40" s="334"/>
      <c r="Q40" s="334"/>
      <c r="R40" s="268">
        <v>0.1</v>
      </c>
      <c r="S40" s="334">
        <f t="shared" si="2"/>
        <v>4.971294666666668</v>
      </c>
    </row>
    <row r="41" spans="1:19" ht="24">
      <c r="A41" s="339">
        <v>29</v>
      </c>
      <c r="B41" s="340" t="s">
        <v>984</v>
      </c>
      <c r="C41" s="340" t="s">
        <v>945</v>
      </c>
      <c r="D41" s="340"/>
      <c r="E41" s="341"/>
      <c r="F41" s="340"/>
      <c r="G41" s="342">
        <v>1978</v>
      </c>
      <c r="H41" s="342">
        <v>2</v>
      </c>
      <c r="I41" s="344">
        <v>2132895.1</v>
      </c>
      <c r="J41" s="334">
        <v>0</v>
      </c>
      <c r="K41" s="334"/>
      <c r="L41" s="268">
        <v>0.07</v>
      </c>
      <c r="M41" s="334"/>
      <c r="N41" s="334"/>
      <c r="O41" s="334"/>
      <c r="P41" s="334"/>
      <c r="Q41" s="334"/>
      <c r="R41" s="268">
        <v>0.1</v>
      </c>
      <c r="S41" s="334">
        <f t="shared" si="2"/>
        <v>124.41888083333335</v>
      </c>
    </row>
    <row r="42" spans="1:19" ht="48">
      <c r="A42" s="339">
        <v>30</v>
      </c>
      <c r="B42" s="345" t="s">
        <v>985</v>
      </c>
      <c r="C42" s="345" t="s">
        <v>986</v>
      </c>
      <c r="D42" s="345"/>
      <c r="E42" s="346">
        <v>1027</v>
      </c>
      <c r="F42" s="346" t="s">
        <v>352</v>
      </c>
      <c r="G42" s="346">
        <v>1992</v>
      </c>
      <c r="H42" s="342">
        <v>1</v>
      </c>
      <c r="I42" s="328">
        <v>493626</v>
      </c>
      <c r="J42" s="322">
        <v>1573.93</v>
      </c>
      <c r="K42" s="322"/>
      <c r="L42" s="334">
        <v>0.08</v>
      </c>
      <c r="M42" s="322"/>
      <c r="N42" s="322"/>
      <c r="O42" s="322"/>
      <c r="P42" s="322"/>
      <c r="Q42" s="322"/>
      <c r="R42" s="268">
        <v>0.1</v>
      </c>
      <c r="S42" s="344">
        <f>SUM(J42*L42*R42/12)</f>
        <v>1.049286666666667</v>
      </c>
    </row>
    <row r="43" spans="1:19" ht="36">
      <c r="A43" s="324">
        <v>31</v>
      </c>
      <c r="B43" s="347" t="s">
        <v>987</v>
      </c>
      <c r="C43" s="347" t="s">
        <v>988</v>
      </c>
      <c r="D43" s="347"/>
      <c r="E43" s="348">
        <v>250</v>
      </c>
      <c r="F43" s="348" t="s">
        <v>352</v>
      </c>
      <c r="G43" s="348">
        <v>2002</v>
      </c>
      <c r="H43" s="337">
        <v>1</v>
      </c>
      <c r="I43" s="328">
        <v>120162</v>
      </c>
      <c r="J43" s="338">
        <v>51422.57</v>
      </c>
      <c r="K43" s="338"/>
      <c r="L43" s="334">
        <v>0.08</v>
      </c>
      <c r="M43" s="338"/>
      <c r="N43" s="338"/>
      <c r="O43" s="338"/>
      <c r="P43" s="338"/>
      <c r="Q43" s="338"/>
      <c r="R43" s="268">
        <v>0.1</v>
      </c>
      <c r="S43" s="344">
        <f>SUM(J43*L43*R43/12)</f>
        <v>34.281713333333336</v>
      </c>
    </row>
    <row r="44" spans="1:19" ht="24">
      <c r="A44" s="324">
        <v>32</v>
      </c>
      <c r="B44" s="325" t="s">
        <v>989</v>
      </c>
      <c r="C44" s="325" t="s">
        <v>945</v>
      </c>
      <c r="D44" s="325"/>
      <c r="E44" s="326"/>
      <c r="F44" s="325"/>
      <c r="G44" s="327">
        <v>1978</v>
      </c>
      <c r="H44" s="327">
        <v>2</v>
      </c>
      <c r="I44" s="325">
        <v>29990.7</v>
      </c>
      <c r="J44" s="328">
        <v>0</v>
      </c>
      <c r="K44" s="328"/>
      <c r="L44" s="328">
        <v>0.06</v>
      </c>
      <c r="M44" s="328"/>
      <c r="N44" s="328"/>
      <c r="O44" s="328"/>
      <c r="P44" s="328"/>
      <c r="Q44" s="328"/>
      <c r="R44" s="268">
        <v>0.1</v>
      </c>
      <c r="S44" s="325">
        <f>SUM(I44*0.1*L44*R44/12)</f>
        <v>1.499535</v>
      </c>
    </row>
    <row r="45" spans="1:19" ht="36">
      <c r="A45" s="293">
        <v>33</v>
      </c>
      <c r="B45" s="293" t="s">
        <v>990</v>
      </c>
      <c r="C45" s="293" t="s">
        <v>991</v>
      </c>
      <c r="D45" s="293"/>
      <c r="E45" s="293">
        <v>13902</v>
      </c>
      <c r="F45" s="293" t="s">
        <v>992</v>
      </c>
      <c r="G45" s="349">
        <v>1978</v>
      </c>
      <c r="H45" s="293">
        <v>1</v>
      </c>
      <c r="I45" s="293">
        <v>981276</v>
      </c>
      <c r="J45" s="293">
        <v>756400</v>
      </c>
      <c r="K45" s="293"/>
      <c r="L45" s="268">
        <v>0.07</v>
      </c>
      <c r="M45" s="293"/>
      <c r="N45" s="293"/>
      <c r="O45" s="293"/>
      <c r="P45" s="293"/>
      <c r="Q45" s="293"/>
      <c r="R45" s="268">
        <v>0.1</v>
      </c>
      <c r="S45" s="293">
        <f>SUM(J45*L45*R45/12)</f>
        <v>441.2333333333334</v>
      </c>
    </row>
    <row r="46" spans="1:19" ht="90">
      <c r="A46" s="293">
        <v>34</v>
      </c>
      <c r="B46" s="350" t="s">
        <v>993</v>
      </c>
      <c r="C46" s="293" t="s">
        <v>994</v>
      </c>
      <c r="D46" s="293"/>
      <c r="E46" s="293">
        <v>883.7</v>
      </c>
      <c r="F46" s="293" t="s">
        <v>352</v>
      </c>
      <c r="G46" s="349" t="s">
        <v>995</v>
      </c>
      <c r="H46" s="293">
        <v>1</v>
      </c>
      <c r="I46" s="293">
        <v>5777277</v>
      </c>
      <c r="J46" s="293">
        <v>4718110</v>
      </c>
      <c r="K46" s="293"/>
      <c r="L46" s="268">
        <v>0.07</v>
      </c>
      <c r="M46" s="293"/>
      <c r="N46" s="293"/>
      <c r="O46" s="293"/>
      <c r="P46" s="293"/>
      <c r="Q46" s="293"/>
      <c r="R46" s="268">
        <v>0.1</v>
      </c>
      <c r="S46" s="293">
        <f>SUM(J46*L46*R46/12)</f>
        <v>2752.2308333333335</v>
      </c>
    </row>
    <row r="47" spans="1:19" ht="57" thickBot="1">
      <c r="A47" s="293">
        <v>35</v>
      </c>
      <c r="B47" s="293" t="s">
        <v>958</v>
      </c>
      <c r="C47" s="350" t="s">
        <v>996</v>
      </c>
      <c r="D47" s="293"/>
      <c r="E47" s="293">
        <v>1400</v>
      </c>
      <c r="F47" s="293" t="s">
        <v>352</v>
      </c>
      <c r="G47" s="349" t="s">
        <v>997</v>
      </c>
      <c r="H47" s="293">
        <v>1</v>
      </c>
      <c r="I47" s="293">
        <v>5940102</v>
      </c>
      <c r="J47" s="293">
        <v>5032586</v>
      </c>
      <c r="K47" s="293"/>
      <c r="L47" s="268">
        <v>0.06</v>
      </c>
      <c r="M47" s="293"/>
      <c r="N47" s="293"/>
      <c r="O47" s="293"/>
      <c r="P47" s="293"/>
      <c r="Q47" s="293"/>
      <c r="R47" s="268">
        <v>0.1</v>
      </c>
      <c r="S47" s="293">
        <f>SUM(J47*L47*R47/12)</f>
        <v>2516.293</v>
      </c>
    </row>
    <row r="48" spans="1:19" ht="13.5" thickBot="1">
      <c r="A48" s="351" t="s">
        <v>22</v>
      </c>
      <c r="B48" s="352" t="s">
        <v>68</v>
      </c>
      <c r="C48" s="352" t="s">
        <v>22</v>
      </c>
      <c r="D48" s="352"/>
      <c r="E48" s="353" t="s">
        <v>22</v>
      </c>
      <c r="F48" s="352" t="s">
        <v>22</v>
      </c>
      <c r="G48" s="354" t="s">
        <v>22</v>
      </c>
      <c r="H48" s="354">
        <f>SUM(H13:H47)</f>
        <v>39</v>
      </c>
      <c r="I48" s="355">
        <f>SUM(I13:I47)</f>
        <v>64513085.85</v>
      </c>
      <c r="J48" s="356">
        <f>SUM(J28:J47)</f>
        <v>10927422.66</v>
      </c>
      <c r="K48" s="356"/>
      <c r="L48" s="356"/>
      <c r="M48" s="356"/>
      <c r="N48" s="356"/>
      <c r="O48" s="356"/>
      <c r="P48" s="356"/>
      <c r="Q48" s="356"/>
      <c r="R48" s="356"/>
      <c r="S48" s="357">
        <f>SUM(S13:S47)</f>
        <v>9340.00746975</v>
      </c>
    </row>
    <row r="49" spans="1:19" ht="12.75">
      <c r="A49" s="303" t="s">
        <v>909</v>
      </c>
      <c r="B49" s="304"/>
      <c r="C49" s="304"/>
      <c r="D49" s="304"/>
      <c r="E49" s="302"/>
      <c r="F49" s="302"/>
      <c r="G49" s="302"/>
      <c r="H49" s="302"/>
      <c r="I49" s="305"/>
      <c r="J49" s="302"/>
      <c r="K49" s="302"/>
      <c r="L49" s="302"/>
      <c r="M49" s="302"/>
      <c r="N49" s="302"/>
      <c r="O49" s="302"/>
      <c r="P49" s="302"/>
      <c r="Q49" s="302"/>
      <c r="R49" s="302"/>
      <c r="S49" s="302"/>
    </row>
    <row r="50" spans="1:19" ht="24">
      <c r="A50" s="358" t="s">
        <v>1</v>
      </c>
      <c r="B50" s="358" t="s">
        <v>998</v>
      </c>
      <c r="C50" s="358" t="s">
        <v>999</v>
      </c>
      <c r="D50" s="359" t="s">
        <v>1000</v>
      </c>
      <c r="E50" s="360" t="s">
        <v>950</v>
      </c>
      <c r="F50" s="360"/>
      <c r="G50" s="358" t="s">
        <v>25</v>
      </c>
      <c r="H50" s="358" t="s">
        <v>5</v>
      </c>
      <c r="I50" s="361" t="s">
        <v>6</v>
      </c>
      <c r="J50" s="361" t="s">
        <v>205</v>
      </c>
      <c r="K50" s="317" t="s">
        <v>210</v>
      </c>
      <c r="L50" s="317" t="s">
        <v>942</v>
      </c>
      <c r="M50" s="317" t="s">
        <v>206</v>
      </c>
      <c r="N50" s="317" t="s">
        <v>207</v>
      </c>
      <c r="O50" s="317" t="s">
        <v>208</v>
      </c>
      <c r="P50" s="317" t="s">
        <v>209</v>
      </c>
      <c r="Q50" s="317" t="s">
        <v>212</v>
      </c>
      <c r="R50" s="317" t="s">
        <v>943</v>
      </c>
      <c r="S50" s="361" t="s">
        <v>121</v>
      </c>
    </row>
    <row r="51" spans="1:19" ht="12.75">
      <c r="A51" s="358"/>
      <c r="B51" s="358"/>
      <c r="C51" s="358"/>
      <c r="D51" s="362"/>
      <c r="E51" s="363" t="s">
        <v>7</v>
      </c>
      <c r="F51" s="364" t="s">
        <v>8</v>
      </c>
      <c r="G51" s="358"/>
      <c r="H51" s="358"/>
      <c r="I51" s="361"/>
      <c r="J51" s="361"/>
      <c r="K51" s="364"/>
      <c r="L51" s="364"/>
      <c r="M51" s="364"/>
      <c r="N51" s="364"/>
      <c r="O51" s="364"/>
      <c r="P51" s="364"/>
      <c r="Q51" s="364"/>
      <c r="R51" s="364"/>
      <c r="S51" s="361"/>
    </row>
    <row r="52" spans="1:19" ht="24">
      <c r="A52" s="318">
        <v>1</v>
      </c>
      <c r="B52" s="319" t="s">
        <v>1001</v>
      </c>
      <c r="C52" s="319" t="s">
        <v>1002</v>
      </c>
      <c r="D52" s="319"/>
      <c r="E52" s="320" t="s">
        <v>22</v>
      </c>
      <c r="F52" s="319" t="s">
        <v>22</v>
      </c>
      <c r="G52" s="321">
        <v>1998</v>
      </c>
      <c r="H52" s="321">
        <v>1</v>
      </c>
      <c r="I52" s="322">
        <v>221</v>
      </c>
      <c r="J52" s="322">
        <v>0</v>
      </c>
      <c r="K52" s="322">
        <v>100</v>
      </c>
      <c r="L52" s="322">
        <v>0.02</v>
      </c>
      <c r="M52" s="322"/>
      <c r="N52" s="322"/>
      <c r="O52" s="322"/>
      <c r="P52" s="322"/>
      <c r="Q52" s="322"/>
      <c r="R52" s="322">
        <v>0.1</v>
      </c>
      <c r="S52" s="322">
        <f>'[1]канализация'!N61*0.1</f>
        <v>0.036833333333333336</v>
      </c>
    </row>
    <row r="53" spans="1:19" ht="24">
      <c r="A53" s="318">
        <v>2</v>
      </c>
      <c r="B53" s="319" t="s">
        <v>1003</v>
      </c>
      <c r="C53" s="319" t="s">
        <v>1002</v>
      </c>
      <c r="D53" s="319"/>
      <c r="E53" s="320" t="s">
        <v>22</v>
      </c>
      <c r="F53" s="319" t="s">
        <v>22</v>
      </c>
      <c r="G53" s="321">
        <v>2001</v>
      </c>
      <c r="H53" s="321">
        <v>1</v>
      </c>
      <c r="I53" s="322">
        <v>4593.03</v>
      </c>
      <c r="J53" s="322">
        <v>0</v>
      </c>
      <c r="K53" s="322">
        <v>100</v>
      </c>
      <c r="L53" s="322">
        <v>0.02</v>
      </c>
      <c r="M53" s="322"/>
      <c r="N53" s="322"/>
      <c r="O53" s="322"/>
      <c r="P53" s="322"/>
      <c r="Q53" s="322"/>
      <c r="R53" s="322">
        <v>0.1</v>
      </c>
      <c r="S53" s="322">
        <f>'[1]канализация'!N62*0.1</f>
        <v>0.765505</v>
      </c>
    </row>
    <row r="54" spans="1:19" ht="24">
      <c r="A54" s="318">
        <v>3</v>
      </c>
      <c r="B54" s="319" t="s">
        <v>1004</v>
      </c>
      <c r="C54" s="319" t="s">
        <v>1002</v>
      </c>
      <c r="D54" s="319"/>
      <c r="E54" s="320" t="s">
        <v>22</v>
      </c>
      <c r="F54" s="319" t="s">
        <v>22</v>
      </c>
      <c r="G54" s="321">
        <v>1998</v>
      </c>
      <c r="H54" s="321">
        <v>5</v>
      </c>
      <c r="I54" s="322">
        <v>681.65</v>
      </c>
      <c r="J54" s="322">
        <v>0</v>
      </c>
      <c r="K54" s="322">
        <v>100</v>
      </c>
      <c r="L54" s="322">
        <v>0.02</v>
      </c>
      <c r="M54" s="322"/>
      <c r="N54" s="322"/>
      <c r="O54" s="322"/>
      <c r="P54" s="322"/>
      <c r="Q54" s="322"/>
      <c r="R54" s="322">
        <v>0.1</v>
      </c>
      <c r="S54" s="322">
        <f>'[1]канализация'!N63*0.1</f>
        <v>0.11360833333333334</v>
      </c>
    </row>
    <row r="55" spans="1:19" ht="24">
      <c r="A55" s="318">
        <v>4</v>
      </c>
      <c r="B55" s="319" t="s">
        <v>1005</v>
      </c>
      <c r="C55" s="319" t="s">
        <v>1002</v>
      </c>
      <c r="D55" s="319"/>
      <c r="E55" s="320" t="s">
        <v>22</v>
      </c>
      <c r="F55" s="319" t="s">
        <v>22</v>
      </c>
      <c r="G55" s="321">
        <v>1998</v>
      </c>
      <c r="H55" s="321">
        <v>1</v>
      </c>
      <c r="I55" s="322">
        <v>22549.56</v>
      </c>
      <c r="J55" s="322">
        <v>0</v>
      </c>
      <c r="K55" s="322">
        <v>100</v>
      </c>
      <c r="L55" s="322">
        <v>0.02</v>
      </c>
      <c r="M55" s="322"/>
      <c r="N55" s="322"/>
      <c r="O55" s="322"/>
      <c r="P55" s="322"/>
      <c r="Q55" s="322"/>
      <c r="R55" s="322">
        <v>0.1</v>
      </c>
      <c r="S55" s="322">
        <f>'[1]канализация'!N64*0.1</f>
        <v>3.758260000000001</v>
      </c>
    </row>
    <row r="56" spans="1:19" ht="24">
      <c r="A56" s="318">
        <v>5</v>
      </c>
      <c r="B56" s="319" t="s">
        <v>1006</v>
      </c>
      <c r="C56" s="319" t="s">
        <v>1002</v>
      </c>
      <c r="D56" s="319"/>
      <c r="E56" s="320" t="s">
        <v>22</v>
      </c>
      <c r="F56" s="319" t="s">
        <v>22</v>
      </c>
      <c r="G56" s="321">
        <v>2006</v>
      </c>
      <c r="H56" s="321">
        <v>3</v>
      </c>
      <c r="I56" s="322">
        <v>122987.97</v>
      </c>
      <c r="J56" s="322">
        <v>65565.09</v>
      </c>
      <c r="K56" s="322">
        <f>SUM(100-(J56*100/I56))</f>
        <v>46.689834786280315</v>
      </c>
      <c r="L56" s="322">
        <v>0.06</v>
      </c>
      <c r="M56" s="322"/>
      <c r="N56" s="322"/>
      <c r="O56" s="322"/>
      <c r="P56" s="322"/>
      <c r="Q56" s="322"/>
      <c r="R56" s="322">
        <v>0.1</v>
      </c>
      <c r="S56" s="322">
        <f>SUM(I56*L56*R56/12)</f>
        <v>61.493985</v>
      </c>
    </row>
    <row r="57" spans="1:19" ht="24">
      <c r="A57" s="318">
        <v>6</v>
      </c>
      <c r="B57" s="319" t="s">
        <v>1007</v>
      </c>
      <c r="C57" s="319" t="s">
        <v>1002</v>
      </c>
      <c r="D57" s="319"/>
      <c r="E57" s="320" t="s">
        <v>22</v>
      </c>
      <c r="F57" s="319" t="s">
        <v>22</v>
      </c>
      <c r="G57" s="321">
        <v>1995</v>
      </c>
      <c r="H57" s="321">
        <v>1</v>
      </c>
      <c r="I57" s="322">
        <v>7312.46</v>
      </c>
      <c r="J57" s="322">
        <v>0</v>
      </c>
      <c r="K57" s="322">
        <v>100</v>
      </c>
      <c r="L57" s="322">
        <v>0.02</v>
      </c>
      <c r="M57" s="322"/>
      <c r="N57" s="322"/>
      <c r="O57" s="322"/>
      <c r="P57" s="322"/>
      <c r="Q57" s="322"/>
      <c r="R57" s="322">
        <v>0.1</v>
      </c>
      <c r="S57" s="322">
        <f>'[1]канализация'!N66*0.1</f>
        <v>1.2187433333333333</v>
      </c>
    </row>
    <row r="58" spans="1:19" ht="36">
      <c r="A58" s="318">
        <v>7</v>
      </c>
      <c r="B58" s="319" t="s">
        <v>1008</v>
      </c>
      <c r="C58" s="319" t="s">
        <v>1002</v>
      </c>
      <c r="D58" s="319"/>
      <c r="E58" s="320" t="s">
        <v>22</v>
      </c>
      <c r="F58" s="319" t="s">
        <v>22</v>
      </c>
      <c r="G58" s="321">
        <v>2001</v>
      </c>
      <c r="H58" s="321">
        <v>1</v>
      </c>
      <c r="I58" s="322">
        <v>179994.68</v>
      </c>
      <c r="J58" s="322">
        <v>0</v>
      </c>
      <c r="K58" s="322">
        <v>100</v>
      </c>
      <c r="L58" s="322">
        <v>0.02</v>
      </c>
      <c r="M58" s="322"/>
      <c r="N58" s="322"/>
      <c r="O58" s="322"/>
      <c r="P58" s="322"/>
      <c r="Q58" s="322"/>
      <c r="R58" s="322">
        <v>0.1</v>
      </c>
      <c r="S58" s="322">
        <f>'[1]канализация'!N67*0.1</f>
        <v>29.999113333333334</v>
      </c>
    </row>
    <row r="59" spans="1:19" ht="36">
      <c r="A59" s="318">
        <v>8</v>
      </c>
      <c r="B59" s="330" t="s">
        <v>1008</v>
      </c>
      <c r="C59" s="330" t="s">
        <v>1002</v>
      </c>
      <c r="D59" s="330"/>
      <c r="E59" s="331" t="s">
        <v>22</v>
      </c>
      <c r="F59" s="330" t="s">
        <v>22</v>
      </c>
      <c r="G59" s="332">
        <v>2001</v>
      </c>
      <c r="H59" s="332">
        <v>1</v>
      </c>
      <c r="I59" s="333">
        <v>203585.57</v>
      </c>
      <c r="J59" s="322">
        <v>0</v>
      </c>
      <c r="K59" s="322">
        <v>100</v>
      </c>
      <c r="L59" s="322">
        <v>0.02</v>
      </c>
      <c r="M59" s="322"/>
      <c r="N59" s="322"/>
      <c r="O59" s="322"/>
      <c r="P59" s="322"/>
      <c r="Q59" s="322"/>
      <c r="R59" s="322">
        <v>0.1</v>
      </c>
      <c r="S59" s="322">
        <f>'[1]канализация'!N68*0.1</f>
        <v>33.930928333333334</v>
      </c>
    </row>
    <row r="60" spans="1:19" ht="12.75">
      <c r="A60" s="318">
        <v>9</v>
      </c>
      <c r="B60" s="319" t="s">
        <v>1001</v>
      </c>
      <c r="C60" s="319" t="s">
        <v>359</v>
      </c>
      <c r="D60" s="319"/>
      <c r="E60" s="320" t="s">
        <v>22</v>
      </c>
      <c r="F60" s="319" t="s">
        <v>22</v>
      </c>
      <c r="G60" s="321">
        <v>1998</v>
      </c>
      <c r="H60" s="321">
        <v>1</v>
      </c>
      <c r="I60" s="322">
        <v>57</v>
      </c>
      <c r="J60" s="322">
        <v>0</v>
      </c>
      <c r="K60" s="322">
        <v>100</v>
      </c>
      <c r="L60" s="322">
        <v>0.02</v>
      </c>
      <c r="M60" s="322"/>
      <c r="N60" s="322"/>
      <c r="O60" s="322"/>
      <c r="P60" s="322"/>
      <c r="Q60" s="322"/>
      <c r="R60" s="322">
        <v>0.1</v>
      </c>
      <c r="S60" s="322">
        <f>'[1]канализация'!N69*0.1</f>
        <v>0.0095</v>
      </c>
    </row>
    <row r="61" spans="1:19" ht="12.75">
      <c r="A61" s="318">
        <v>10</v>
      </c>
      <c r="B61" s="319" t="s">
        <v>1009</v>
      </c>
      <c r="C61" s="319" t="s">
        <v>359</v>
      </c>
      <c r="D61" s="319"/>
      <c r="E61" s="320" t="s">
        <v>22</v>
      </c>
      <c r="F61" s="319" t="s">
        <v>22</v>
      </c>
      <c r="G61" s="321">
        <v>1993</v>
      </c>
      <c r="H61" s="321">
        <v>1</v>
      </c>
      <c r="I61" s="322">
        <v>36840.08</v>
      </c>
      <c r="J61" s="322">
        <v>0</v>
      </c>
      <c r="K61" s="322">
        <v>100</v>
      </c>
      <c r="L61" s="322">
        <v>0.02</v>
      </c>
      <c r="M61" s="322"/>
      <c r="N61" s="322"/>
      <c r="O61" s="322"/>
      <c r="P61" s="322"/>
      <c r="Q61" s="322"/>
      <c r="R61" s="322">
        <v>0.1</v>
      </c>
      <c r="S61" s="322">
        <f>'[1]канализация'!N70*0.1</f>
        <v>6.140013333333334</v>
      </c>
    </row>
    <row r="62" spans="1:19" ht="12.75">
      <c r="A62" s="318">
        <v>11</v>
      </c>
      <c r="B62" s="319" t="s">
        <v>1010</v>
      </c>
      <c r="C62" s="319" t="s">
        <v>359</v>
      </c>
      <c r="D62" s="319"/>
      <c r="E62" s="320" t="s">
        <v>22</v>
      </c>
      <c r="F62" s="319" t="s">
        <v>22</v>
      </c>
      <c r="G62" s="321">
        <v>1990</v>
      </c>
      <c r="H62" s="321">
        <v>1</v>
      </c>
      <c r="I62" s="322">
        <v>2851.96</v>
      </c>
      <c r="J62" s="322">
        <v>0</v>
      </c>
      <c r="K62" s="322">
        <v>100</v>
      </c>
      <c r="L62" s="322">
        <v>0.02</v>
      </c>
      <c r="M62" s="322"/>
      <c r="N62" s="322"/>
      <c r="O62" s="322"/>
      <c r="P62" s="322"/>
      <c r="Q62" s="322"/>
      <c r="R62" s="322">
        <v>0.1</v>
      </c>
      <c r="S62" s="322">
        <f>'[1]канализация'!N71*0.1</f>
        <v>0.4753266666666667</v>
      </c>
    </row>
    <row r="63" spans="1:19" ht="12.75">
      <c r="A63" s="318">
        <v>12</v>
      </c>
      <c r="B63" s="319" t="s">
        <v>1011</v>
      </c>
      <c r="C63" s="319" t="s">
        <v>359</v>
      </c>
      <c r="D63" s="319"/>
      <c r="E63" s="320" t="s">
        <v>22</v>
      </c>
      <c r="F63" s="319" t="s">
        <v>22</v>
      </c>
      <c r="G63" s="321">
        <v>1996</v>
      </c>
      <c r="H63" s="321">
        <v>1</v>
      </c>
      <c r="I63" s="322">
        <v>5019.58</v>
      </c>
      <c r="J63" s="322">
        <v>0</v>
      </c>
      <c r="K63" s="322">
        <v>100</v>
      </c>
      <c r="L63" s="322">
        <v>0.02</v>
      </c>
      <c r="M63" s="322"/>
      <c r="N63" s="322"/>
      <c r="O63" s="322"/>
      <c r="P63" s="322"/>
      <c r="Q63" s="322"/>
      <c r="R63" s="322">
        <v>0.1</v>
      </c>
      <c r="S63" s="322">
        <f>'[1]канализация'!N72*0.1</f>
        <v>0.8365966666666668</v>
      </c>
    </row>
    <row r="64" spans="1:19" ht="12.75">
      <c r="A64" s="318">
        <v>13</v>
      </c>
      <c r="B64" s="319" t="s">
        <v>1012</v>
      </c>
      <c r="C64" s="319" t="s">
        <v>359</v>
      </c>
      <c r="D64" s="319"/>
      <c r="E64" s="320" t="s">
        <v>22</v>
      </c>
      <c r="F64" s="319" t="s">
        <v>22</v>
      </c>
      <c r="G64" s="321">
        <v>1996</v>
      </c>
      <c r="H64" s="321">
        <v>1</v>
      </c>
      <c r="I64" s="322">
        <v>5069.81</v>
      </c>
      <c r="J64" s="322">
        <v>0</v>
      </c>
      <c r="K64" s="322">
        <v>100</v>
      </c>
      <c r="L64" s="322">
        <v>0.02</v>
      </c>
      <c r="M64" s="322"/>
      <c r="N64" s="322"/>
      <c r="O64" s="322"/>
      <c r="P64" s="322"/>
      <c r="Q64" s="322"/>
      <c r="R64" s="322">
        <v>0.1</v>
      </c>
      <c r="S64" s="322">
        <f>'[1]канализация'!N73*0.1</f>
        <v>0.8449683333333335</v>
      </c>
    </row>
    <row r="65" spans="1:19" ht="12.75">
      <c r="A65" s="318">
        <v>14</v>
      </c>
      <c r="B65" s="319" t="s">
        <v>1013</v>
      </c>
      <c r="C65" s="319" t="s">
        <v>359</v>
      </c>
      <c r="D65" s="319"/>
      <c r="E65" s="320" t="s">
        <v>22</v>
      </c>
      <c r="F65" s="319" t="s">
        <v>22</v>
      </c>
      <c r="G65" s="321">
        <v>1998</v>
      </c>
      <c r="H65" s="321">
        <v>1</v>
      </c>
      <c r="I65" s="322">
        <v>15794.88</v>
      </c>
      <c r="J65" s="322">
        <v>0</v>
      </c>
      <c r="K65" s="322">
        <v>100</v>
      </c>
      <c r="L65" s="322">
        <v>0.02</v>
      </c>
      <c r="M65" s="322"/>
      <c r="N65" s="322"/>
      <c r="O65" s="322"/>
      <c r="P65" s="322"/>
      <c r="Q65" s="322"/>
      <c r="R65" s="322">
        <v>0.1</v>
      </c>
      <c r="S65" s="322">
        <f>'[1]канализация'!N74*0.1</f>
        <v>2.63248</v>
      </c>
    </row>
    <row r="66" spans="1:19" ht="12.75">
      <c r="A66" s="318">
        <v>15</v>
      </c>
      <c r="B66" s="319" t="s">
        <v>1014</v>
      </c>
      <c r="C66" s="319" t="s">
        <v>359</v>
      </c>
      <c r="D66" s="319"/>
      <c r="E66" s="320" t="s">
        <v>22</v>
      </c>
      <c r="F66" s="319" t="s">
        <v>22</v>
      </c>
      <c r="G66" s="321">
        <v>1989</v>
      </c>
      <c r="H66" s="321">
        <v>1</v>
      </c>
      <c r="I66" s="322">
        <v>3066.34</v>
      </c>
      <c r="J66" s="322">
        <v>0</v>
      </c>
      <c r="K66" s="322">
        <v>100</v>
      </c>
      <c r="L66" s="322">
        <v>0.02</v>
      </c>
      <c r="M66" s="322"/>
      <c r="N66" s="322"/>
      <c r="O66" s="322"/>
      <c r="P66" s="322"/>
      <c r="Q66" s="322"/>
      <c r="R66" s="322">
        <v>0.1</v>
      </c>
      <c r="S66" s="322">
        <f>'[1]канализация'!N75*0.1</f>
        <v>0.5110566666666667</v>
      </c>
    </row>
    <row r="67" spans="1:19" ht="24">
      <c r="A67" s="318">
        <v>16</v>
      </c>
      <c r="B67" s="319" t="s">
        <v>1015</v>
      </c>
      <c r="C67" s="319" t="s">
        <v>359</v>
      </c>
      <c r="D67" s="319"/>
      <c r="E67" s="320" t="s">
        <v>22</v>
      </c>
      <c r="F67" s="319" t="s">
        <v>22</v>
      </c>
      <c r="G67" s="321">
        <v>1998</v>
      </c>
      <c r="H67" s="321">
        <v>1</v>
      </c>
      <c r="I67" s="322">
        <v>960</v>
      </c>
      <c r="J67" s="322">
        <v>0</v>
      </c>
      <c r="K67" s="322">
        <v>100</v>
      </c>
      <c r="L67" s="322">
        <v>0.02</v>
      </c>
      <c r="M67" s="322"/>
      <c r="N67" s="322"/>
      <c r="O67" s="322"/>
      <c r="P67" s="322"/>
      <c r="Q67" s="322"/>
      <c r="R67" s="322">
        <v>0.1</v>
      </c>
      <c r="S67" s="322">
        <f>'[1]канализация'!N76*0.1</f>
        <v>0.16</v>
      </c>
    </row>
    <row r="68" spans="1:19" ht="12.75">
      <c r="A68" s="318">
        <v>17</v>
      </c>
      <c r="B68" s="319" t="s">
        <v>1016</v>
      </c>
      <c r="C68" s="319" t="s">
        <v>359</v>
      </c>
      <c r="D68" s="319"/>
      <c r="E68" s="320" t="s">
        <v>22</v>
      </c>
      <c r="F68" s="319" t="s">
        <v>22</v>
      </c>
      <c r="G68" s="321">
        <v>1998</v>
      </c>
      <c r="H68" s="321">
        <v>1</v>
      </c>
      <c r="I68" s="322">
        <v>16520.36</v>
      </c>
      <c r="J68" s="322">
        <v>0</v>
      </c>
      <c r="K68" s="322">
        <v>100</v>
      </c>
      <c r="L68" s="322">
        <v>0.02</v>
      </c>
      <c r="M68" s="333"/>
      <c r="N68" s="333"/>
      <c r="O68" s="333"/>
      <c r="P68" s="333"/>
      <c r="Q68" s="333"/>
      <c r="R68" s="322">
        <v>0.1</v>
      </c>
      <c r="S68" s="333">
        <f>'[1]канализация'!N77*0.1</f>
        <v>2.7533933333333334</v>
      </c>
    </row>
    <row r="69" spans="1:19" ht="12.75">
      <c r="A69" s="318">
        <v>18</v>
      </c>
      <c r="B69" s="319" t="s">
        <v>1017</v>
      </c>
      <c r="C69" s="319" t="s">
        <v>359</v>
      </c>
      <c r="D69" s="319"/>
      <c r="E69" s="320" t="s">
        <v>22</v>
      </c>
      <c r="F69" s="319" t="s">
        <v>22</v>
      </c>
      <c r="G69" s="321">
        <v>1998</v>
      </c>
      <c r="H69" s="321">
        <v>1</v>
      </c>
      <c r="I69" s="322">
        <v>817</v>
      </c>
      <c r="J69" s="322">
        <v>0</v>
      </c>
      <c r="K69" s="322">
        <v>100</v>
      </c>
      <c r="L69" s="322">
        <v>0.02</v>
      </c>
      <c r="M69" s="322"/>
      <c r="N69" s="322"/>
      <c r="O69" s="322"/>
      <c r="P69" s="322"/>
      <c r="Q69" s="322"/>
      <c r="R69" s="322">
        <v>0.1</v>
      </c>
      <c r="S69" s="322">
        <f>'[1]канализация'!N78*0.1</f>
        <v>0.13616666666666666</v>
      </c>
    </row>
    <row r="70" spans="1:19" ht="12.75">
      <c r="A70" s="318">
        <v>19</v>
      </c>
      <c r="B70" s="319" t="s">
        <v>1018</v>
      </c>
      <c r="C70" s="319" t="s">
        <v>359</v>
      </c>
      <c r="D70" s="319"/>
      <c r="E70" s="320" t="s">
        <v>22</v>
      </c>
      <c r="F70" s="319" t="s">
        <v>22</v>
      </c>
      <c r="G70" s="321">
        <v>1994</v>
      </c>
      <c r="H70" s="321">
        <v>1</v>
      </c>
      <c r="I70" s="322">
        <v>115105.05</v>
      </c>
      <c r="J70" s="322">
        <v>0</v>
      </c>
      <c r="K70" s="322">
        <v>100</v>
      </c>
      <c r="L70" s="322">
        <v>0.02</v>
      </c>
      <c r="M70" s="322"/>
      <c r="N70" s="322"/>
      <c r="O70" s="322"/>
      <c r="P70" s="322"/>
      <c r="Q70" s="322"/>
      <c r="R70" s="322">
        <v>0.1</v>
      </c>
      <c r="S70" s="344">
        <f>'[1]канализация'!N79*0.1</f>
        <v>19.184175000000003</v>
      </c>
    </row>
    <row r="71" spans="1:19" ht="12.75">
      <c r="A71" s="318">
        <v>20</v>
      </c>
      <c r="B71" s="319" t="s">
        <v>1019</v>
      </c>
      <c r="C71" s="319" t="s">
        <v>359</v>
      </c>
      <c r="D71" s="319"/>
      <c r="E71" s="320" t="s">
        <v>22</v>
      </c>
      <c r="F71" s="319" t="s">
        <v>22</v>
      </c>
      <c r="G71" s="321">
        <v>1993</v>
      </c>
      <c r="H71" s="321">
        <v>1</v>
      </c>
      <c r="I71" s="322">
        <v>100911.1</v>
      </c>
      <c r="J71" s="322">
        <v>0</v>
      </c>
      <c r="K71" s="322">
        <v>100</v>
      </c>
      <c r="L71" s="322">
        <v>0.02</v>
      </c>
      <c r="M71" s="322"/>
      <c r="N71" s="322"/>
      <c r="O71" s="322"/>
      <c r="P71" s="322"/>
      <c r="Q71" s="322"/>
      <c r="R71" s="322">
        <v>0.1</v>
      </c>
      <c r="S71" s="322">
        <f>'[1]канализация'!N80*0.1</f>
        <v>16.818516666666667</v>
      </c>
    </row>
    <row r="72" spans="1:19" ht="12.75">
      <c r="A72" s="318">
        <v>21</v>
      </c>
      <c r="B72" s="330" t="s">
        <v>1020</v>
      </c>
      <c r="C72" s="330" t="s">
        <v>359</v>
      </c>
      <c r="D72" s="330"/>
      <c r="E72" s="331" t="s">
        <v>22</v>
      </c>
      <c r="F72" s="330" t="s">
        <v>22</v>
      </c>
      <c r="G72" s="332">
        <v>2005</v>
      </c>
      <c r="H72" s="332">
        <v>1</v>
      </c>
      <c r="I72" s="333">
        <v>24139.5</v>
      </c>
      <c r="J72" s="322">
        <v>8334.92</v>
      </c>
      <c r="K72" s="322">
        <f>SUM(100-(J72*100/I72))</f>
        <v>65.47186147186147</v>
      </c>
      <c r="L72" s="322">
        <v>0.04</v>
      </c>
      <c r="M72" s="322"/>
      <c r="N72" s="322"/>
      <c r="O72" s="322"/>
      <c r="P72" s="322"/>
      <c r="Q72" s="322"/>
      <c r="R72" s="322">
        <v>0.1</v>
      </c>
      <c r="S72" s="322">
        <f>SUM(I72*L72*R72/12)</f>
        <v>8.0465</v>
      </c>
    </row>
    <row r="73" spans="1:19" ht="24">
      <c r="A73" s="318">
        <v>22</v>
      </c>
      <c r="B73" s="330" t="s">
        <v>1021</v>
      </c>
      <c r="C73" s="330" t="s">
        <v>1002</v>
      </c>
      <c r="D73" s="330"/>
      <c r="E73" s="331" t="s">
        <v>22</v>
      </c>
      <c r="F73" s="330" t="s">
        <v>22</v>
      </c>
      <c r="G73" s="332">
        <v>2001</v>
      </c>
      <c r="H73" s="332">
        <v>1</v>
      </c>
      <c r="I73" s="333">
        <v>70295.14</v>
      </c>
      <c r="J73" s="322">
        <v>0</v>
      </c>
      <c r="K73" s="322">
        <v>100</v>
      </c>
      <c r="L73" s="322">
        <v>0.02</v>
      </c>
      <c r="M73" s="322"/>
      <c r="N73" s="322"/>
      <c r="O73" s="322"/>
      <c r="P73" s="322"/>
      <c r="Q73" s="322"/>
      <c r="R73" s="322">
        <v>0.1</v>
      </c>
      <c r="S73" s="322">
        <f>'[1]канализация'!N82*0.1</f>
        <v>11.715856666666667</v>
      </c>
    </row>
    <row r="74" spans="1:19" ht="12.75">
      <c r="A74" s="318">
        <v>23</v>
      </c>
      <c r="B74" s="365" t="s">
        <v>719</v>
      </c>
      <c r="C74" s="345" t="s">
        <v>1022</v>
      </c>
      <c r="D74" s="345"/>
      <c r="E74" s="346"/>
      <c r="F74" s="346"/>
      <c r="G74" s="346">
        <v>2004</v>
      </c>
      <c r="H74" s="366">
        <v>1</v>
      </c>
      <c r="I74" s="367">
        <v>3574</v>
      </c>
      <c r="J74" s="322">
        <v>0</v>
      </c>
      <c r="K74" s="322">
        <v>100</v>
      </c>
      <c r="L74" s="322">
        <v>0.02</v>
      </c>
      <c r="M74" s="322"/>
      <c r="N74" s="322"/>
      <c r="O74" s="322"/>
      <c r="P74" s="322"/>
      <c r="Q74" s="322"/>
      <c r="R74" s="322">
        <v>0.1</v>
      </c>
      <c r="S74" s="322">
        <v>0.6</v>
      </c>
    </row>
    <row r="75" spans="1:19" ht="24">
      <c r="A75" s="318">
        <v>24</v>
      </c>
      <c r="B75" s="272" t="s">
        <v>1023</v>
      </c>
      <c r="C75" s="368" t="s">
        <v>1024</v>
      </c>
      <c r="D75" s="368"/>
      <c r="E75" s="369"/>
      <c r="F75" s="369"/>
      <c r="G75" s="369">
        <v>2004</v>
      </c>
      <c r="H75" s="370">
        <v>1</v>
      </c>
      <c r="I75" s="371">
        <v>3871</v>
      </c>
      <c r="J75" s="322">
        <v>0</v>
      </c>
      <c r="K75" s="322">
        <v>100</v>
      </c>
      <c r="L75" s="322">
        <v>0.02</v>
      </c>
      <c r="M75" s="322"/>
      <c r="N75" s="322"/>
      <c r="O75" s="322"/>
      <c r="P75" s="322"/>
      <c r="Q75" s="322"/>
      <c r="R75" s="322">
        <v>0.1</v>
      </c>
      <c r="S75" s="322">
        <f>'[1]канализация'!N84*0.1</f>
        <v>0.6451666666666668</v>
      </c>
    </row>
    <row r="76" spans="1:19" ht="12.75">
      <c r="A76" s="318">
        <v>25</v>
      </c>
      <c r="B76" s="272" t="s">
        <v>1025</v>
      </c>
      <c r="C76" s="368" t="s">
        <v>1024</v>
      </c>
      <c r="D76" s="368"/>
      <c r="E76" s="369"/>
      <c r="F76" s="369"/>
      <c r="G76" s="369">
        <v>2004</v>
      </c>
      <c r="H76" s="370">
        <v>1</v>
      </c>
      <c r="I76" s="371">
        <v>2675</v>
      </c>
      <c r="J76" s="322">
        <v>0</v>
      </c>
      <c r="K76" s="322">
        <v>100</v>
      </c>
      <c r="L76" s="322">
        <v>0.02</v>
      </c>
      <c r="M76" s="333"/>
      <c r="N76" s="333"/>
      <c r="O76" s="333"/>
      <c r="P76" s="333"/>
      <c r="Q76" s="333"/>
      <c r="R76" s="322">
        <v>0.1</v>
      </c>
      <c r="S76" s="333">
        <f>'[1]канализация'!N85*0.1</f>
        <v>0.4458333333333333</v>
      </c>
    </row>
    <row r="77" spans="1:19" ht="24">
      <c r="A77" s="318">
        <v>26</v>
      </c>
      <c r="B77" s="272" t="s">
        <v>1026</v>
      </c>
      <c r="C77" s="368" t="s">
        <v>1027</v>
      </c>
      <c r="D77" s="368"/>
      <c r="E77" s="320" t="s">
        <v>22</v>
      </c>
      <c r="F77" s="319" t="s">
        <v>22</v>
      </c>
      <c r="G77" s="369">
        <v>2004</v>
      </c>
      <c r="H77" s="370">
        <v>1</v>
      </c>
      <c r="I77" s="372">
        <v>18067</v>
      </c>
      <c r="J77" s="322">
        <v>0</v>
      </c>
      <c r="K77" s="322">
        <v>100</v>
      </c>
      <c r="L77" s="322">
        <v>0.02</v>
      </c>
      <c r="M77" s="322"/>
      <c r="N77" s="322"/>
      <c r="O77" s="322"/>
      <c r="P77" s="322"/>
      <c r="Q77" s="322"/>
      <c r="R77" s="322">
        <v>0.1</v>
      </c>
      <c r="S77" s="293">
        <v>6.02</v>
      </c>
    </row>
    <row r="78" spans="1:19" ht="24">
      <c r="A78" s="318">
        <v>27</v>
      </c>
      <c r="B78" s="272" t="s">
        <v>1028</v>
      </c>
      <c r="C78" s="368" t="s">
        <v>1027</v>
      </c>
      <c r="D78" s="368"/>
      <c r="E78" s="320" t="s">
        <v>22</v>
      </c>
      <c r="F78" s="319" t="s">
        <v>22</v>
      </c>
      <c r="G78" s="369">
        <v>2003</v>
      </c>
      <c r="H78" s="370">
        <v>1</v>
      </c>
      <c r="I78" s="372">
        <v>8423</v>
      </c>
      <c r="J78" s="322">
        <f>'[1]канализация'!J83-'[1]канализация'!I83-'[1]канализация'!I83-'[1]канализация'!I83-'[1]канализация'!I83</f>
        <v>765.8400000000003</v>
      </c>
      <c r="K78" s="322">
        <f>SUM(100-J78*100/I78)</f>
        <v>90.90775258221535</v>
      </c>
      <c r="L78" s="322">
        <v>0.02</v>
      </c>
      <c r="M78" s="322"/>
      <c r="N78" s="322"/>
      <c r="O78" s="322"/>
      <c r="P78" s="322"/>
      <c r="Q78" s="322"/>
      <c r="R78" s="322">
        <v>0.1</v>
      </c>
      <c r="S78" s="293">
        <f>SUM(I78*L78*R78/12)</f>
        <v>1.4038333333333333</v>
      </c>
    </row>
    <row r="79" spans="1:19" ht="24">
      <c r="A79" s="318">
        <v>28</v>
      </c>
      <c r="B79" s="272" t="s">
        <v>1029</v>
      </c>
      <c r="C79" s="368" t="s">
        <v>1027</v>
      </c>
      <c r="D79" s="368"/>
      <c r="E79" s="320" t="s">
        <v>22</v>
      </c>
      <c r="F79" s="319" t="s">
        <v>22</v>
      </c>
      <c r="G79" s="369">
        <v>2004</v>
      </c>
      <c r="H79" s="370">
        <v>1</v>
      </c>
      <c r="I79" s="372">
        <v>2664</v>
      </c>
      <c r="J79" s="322">
        <v>0</v>
      </c>
      <c r="K79" s="322">
        <v>100</v>
      </c>
      <c r="L79" s="322">
        <v>0.02</v>
      </c>
      <c r="M79" s="322"/>
      <c r="N79" s="322"/>
      <c r="O79" s="322"/>
      <c r="P79" s="322"/>
      <c r="Q79" s="322"/>
      <c r="R79" s="322">
        <v>0.1</v>
      </c>
      <c r="S79" s="373">
        <v>0.89</v>
      </c>
    </row>
    <row r="80" spans="1:19" ht="12.75">
      <c r="A80" s="318">
        <v>29</v>
      </c>
      <c r="B80" s="272" t="s">
        <v>1030</v>
      </c>
      <c r="C80" s="368" t="s">
        <v>1027</v>
      </c>
      <c r="D80" s="368"/>
      <c r="E80" s="320" t="s">
        <v>22</v>
      </c>
      <c r="F80" s="319" t="s">
        <v>22</v>
      </c>
      <c r="G80" s="369">
        <v>2004</v>
      </c>
      <c r="H80" s="370">
        <v>1</v>
      </c>
      <c r="I80" s="372">
        <v>4385</v>
      </c>
      <c r="J80" s="322">
        <v>0</v>
      </c>
      <c r="K80" s="322">
        <v>100</v>
      </c>
      <c r="L80" s="322">
        <v>0.02</v>
      </c>
      <c r="M80" s="322"/>
      <c r="N80" s="322"/>
      <c r="O80" s="322"/>
      <c r="P80" s="322"/>
      <c r="Q80" s="322"/>
      <c r="R80" s="322">
        <v>0.1</v>
      </c>
      <c r="S80" s="373">
        <v>1.46</v>
      </c>
    </row>
    <row r="81" spans="1:19" ht="24">
      <c r="A81" s="293">
        <v>30</v>
      </c>
      <c r="B81" s="293" t="s">
        <v>1031</v>
      </c>
      <c r="C81" s="293" t="s">
        <v>1032</v>
      </c>
      <c r="D81" s="293"/>
      <c r="E81" s="293"/>
      <c r="F81" s="293" t="s">
        <v>191</v>
      </c>
      <c r="G81" s="294">
        <v>2004</v>
      </c>
      <c r="H81" s="293">
        <v>1</v>
      </c>
      <c r="I81" s="293">
        <v>220338.98</v>
      </c>
      <c r="J81" s="293">
        <v>159745.76</v>
      </c>
      <c r="K81" s="293">
        <f>SUM(100-J81*100/I81)</f>
        <v>27.500000226923078</v>
      </c>
      <c r="L81" s="374" t="s">
        <v>1033</v>
      </c>
      <c r="M81" s="293"/>
      <c r="N81" s="293"/>
      <c r="O81" s="293"/>
      <c r="P81" s="293"/>
      <c r="Q81" s="293"/>
      <c r="R81" s="322">
        <v>0.1</v>
      </c>
      <c r="S81" s="373">
        <f>SUM(I81*L81*R81/12)</f>
        <v>146.89265333333336</v>
      </c>
    </row>
    <row r="82" spans="1:19" ht="24">
      <c r="A82" s="293">
        <v>31</v>
      </c>
      <c r="B82" s="293" t="s">
        <v>1034</v>
      </c>
      <c r="C82" s="293" t="s">
        <v>1032</v>
      </c>
      <c r="D82" s="293"/>
      <c r="E82" s="293"/>
      <c r="F82" s="293" t="s">
        <v>191</v>
      </c>
      <c r="G82" s="294">
        <v>2004</v>
      </c>
      <c r="H82" s="293">
        <v>1</v>
      </c>
      <c r="I82" s="293">
        <v>111864.44</v>
      </c>
      <c r="J82" s="293">
        <v>84745.8</v>
      </c>
      <c r="K82" s="293">
        <f>SUM(100-J82*100/I82)</f>
        <v>24.24241340679845</v>
      </c>
      <c r="L82" s="374" t="s">
        <v>1033</v>
      </c>
      <c r="M82" s="293"/>
      <c r="N82" s="293"/>
      <c r="O82" s="293"/>
      <c r="P82" s="293"/>
      <c r="Q82" s="293"/>
      <c r="R82" s="322">
        <v>0.1</v>
      </c>
      <c r="S82" s="373">
        <f>SUM(I82*L82*R82/12)</f>
        <v>74.57629333333334</v>
      </c>
    </row>
    <row r="83" spans="1:19" ht="25.5">
      <c r="A83" s="30">
        <v>32</v>
      </c>
      <c r="B83" s="30" t="s">
        <v>1035</v>
      </c>
      <c r="C83" s="30" t="s">
        <v>1036</v>
      </c>
      <c r="D83" s="30"/>
      <c r="E83" s="375"/>
      <c r="F83" s="30"/>
      <c r="G83" s="30">
        <v>2001</v>
      </c>
      <c r="H83" s="30">
        <v>2</v>
      </c>
      <c r="I83" s="31">
        <v>73128.46</v>
      </c>
      <c r="J83" s="376">
        <v>0</v>
      </c>
      <c r="K83" s="322">
        <v>100</v>
      </c>
      <c r="L83" s="322">
        <v>0.02</v>
      </c>
      <c r="M83" s="376"/>
      <c r="N83" s="376"/>
      <c r="O83" s="376"/>
      <c r="P83" s="376"/>
      <c r="Q83" s="376"/>
      <c r="R83" s="322">
        <v>0.1</v>
      </c>
      <c r="S83" s="373">
        <v>12.19</v>
      </c>
    </row>
    <row r="84" spans="1:19" ht="12.75">
      <c r="A84" s="34">
        <v>33</v>
      </c>
      <c r="B84" s="30" t="s">
        <v>1037</v>
      </c>
      <c r="C84" s="30" t="s">
        <v>1038</v>
      </c>
      <c r="D84" s="30"/>
      <c r="E84" s="375"/>
      <c r="F84" s="30"/>
      <c r="G84" s="30">
        <v>1970</v>
      </c>
      <c r="H84" s="30">
        <v>1</v>
      </c>
      <c r="I84" s="31">
        <v>14788.04</v>
      </c>
      <c r="J84" s="376">
        <v>0</v>
      </c>
      <c r="K84" s="322">
        <v>100</v>
      </c>
      <c r="L84" s="322">
        <v>0.02</v>
      </c>
      <c r="M84" s="376"/>
      <c r="N84" s="376"/>
      <c r="O84" s="376"/>
      <c r="P84" s="376"/>
      <c r="Q84" s="376"/>
      <c r="R84" s="322">
        <v>0.1</v>
      </c>
      <c r="S84" s="373">
        <v>2.46</v>
      </c>
    </row>
    <row r="85" spans="1:19" ht="12.75">
      <c r="A85" s="30">
        <v>34</v>
      </c>
      <c r="B85" s="30" t="s">
        <v>1039</v>
      </c>
      <c r="C85" s="30" t="s">
        <v>1040</v>
      </c>
      <c r="D85" s="30"/>
      <c r="E85" s="375"/>
      <c r="F85" s="30"/>
      <c r="G85" s="30">
        <v>1998</v>
      </c>
      <c r="H85" s="30">
        <v>1</v>
      </c>
      <c r="I85" s="31">
        <v>7419.86</v>
      </c>
      <c r="J85" s="322">
        <v>0</v>
      </c>
      <c r="K85" s="322">
        <v>100</v>
      </c>
      <c r="L85" s="322">
        <v>0.02</v>
      </c>
      <c r="M85" s="322"/>
      <c r="N85" s="322"/>
      <c r="O85" s="322"/>
      <c r="P85" s="322"/>
      <c r="Q85" s="322"/>
      <c r="R85" s="322">
        <v>0.1</v>
      </c>
      <c r="S85" s="373">
        <v>1.24</v>
      </c>
    </row>
    <row r="86" spans="1:19" ht="12.75">
      <c r="A86" s="34">
        <v>35</v>
      </c>
      <c r="B86" s="30" t="s">
        <v>1041</v>
      </c>
      <c r="C86" s="30" t="s">
        <v>1042</v>
      </c>
      <c r="D86" s="30"/>
      <c r="E86" s="375"/>
      <c r="F86" s="30"/>
      <c r="G86" s="30">
        <v>1998</v>
      </c>
      <c r="H86" s="30">
        <v>1</v>
      </c>
      <c r="I86" s="31">
        <v>3709.93</v>
      </c>
      <c r="J86" s="322">
        <v>0</v>
      </c>
      <c r="K86" s="322">
        <v>100</v>
      </c>
      <c r="L86" s="322">
        <v>0.02</v>
      </c>
      <c r="M86" s="322"/>
      <c r="N86" s="322"/>
      <c r="O86" s="322"/>
      <c r="P86" s="322"/>
      <c r="Q86" s="322"/>
      <c r="R86" s="322">
        <v>0.1</v>
      </c>
      <c r="S86" s="373">
        <v>0.62</v>
      </c>
    </row>
    <row r="87" spans="1:19" ht="12.75">
      <c r="A87" s="30">
        <v>36</v>
      </c>
      <c r="B87" s="30" t="s">
        <v>1043</v>
      </c>
      <c r="C87" s="30"/>
      <c r="D87" s="30"/>
      <c r="E87" s="375"/>
      <c r="F87" s="30"/>
      <c r="G87" s="30">
        <v>1998</v>
      </c>
      <c r="H87" s="30">
        <v>1</v>
      </c>
      <c r="I87" s="31">
        <v>3709.93</v>
      </c>
      <c r="J87" s="322">
        <v>0</v>
      </c>
      <c r="K87" s="322">
        <v>100</v>
      </c>
      <c r="L87" s="322">
        <v>0.02</v>
      </c>
      <c r="M87" s="322"/>
      <c r="N87" s="322"/>
      <c r="O87" s="322"/>
      <c r="P87" s="322"/>
      <c r="Q87" s="322"/>
      <c r="R87" s="322">
        <v>0.1</v>
      </c>
      <c r="S87" s="373">
        <v>0.62</v>
      </c>
    </row>
    <row r="88" spans="1:19" ht="12.75">
      <c r="A88" s="34">
        <v>37</v>
      </c>
      <c r="B88" s="30" t="s">
        <v>1044</v>
      </c>
      <c r="C88" s="30" t="s">
        <v>1045</v>
      </c>
      <c r="D88" s="30"/>
      <c r="E88" s="375"/>
      <c r="F88" s="30"/>
      <c r="G88" s="30">
        <v>1996</v>
      </c>
      <c r="H88" s="30">
        <v>1</v>
      </c>
      <c r="I88" s="31">
        <v>20668.39</v>
      </c>
      <c r="J88" s="322">
        <v>0</v>
      </c>
      <c r="K88" s="322">
        <v>100</v>
      </c>
      <c r="L88" s="322">
        <v>0.02</v>
      </c>
      <c r="M88" s="322"/>
      <c r="N88" s="322"/>
      <c r="O88" s="322"/>
      <c r="P88" s="322"/>
      <c r="Q88" s="322"/>
      <c r="R88" s="322">
        <v>0.1</v>
      </c>
      <c r="S88" s="373">
        <v>3.44</v>
      </c>
    </row>
    <row r="89" spans="1:19" ht="12.75">
      <c r="A89" s="30">
        <v>38</v>
      </c>
      <c r="B89" s="30" t="s">
        <v>1044</v>
      </c>
      <c r="C89" s="30" t="s">
        <v>1046</v>
      </c>
      <c r="D89" s="30"/>
      <c r="E89" s="375"/>
      <c r="F89" s="30"/>
      <c r="G89" s="30">
        <v>1996</v>
      </c>
      <c r="H89" s="30">
        <v>1</v>
      </c>
      <c r="I89" s="31">
        <v>50811.77</v>
      </c>
      <c r="J89" s="373">
        <v>17775.68</v>
      </c>
      <c r="K89" s="373">
        <f>SUM(100-J89*100/I89)</f>
        <v>65.01660934070983</v>
      </c>
      <c r="L89" s="376" t="s">
        <v>1047</v>
      </c>
      <c r="M89" s="373"/>
      <c r="N89" s="373"/>
      <c r="O89" s="373"/>
      <c r="P89" s="373"/>
      <c r="Q89" s="373"/>
      <c r="R89" s="322">
        <v>0.1</v>
      </c>
      <c r="S89" s="373">
        <f>SUM(I89*L89*R89/12)</f>
        <v>16.937256666666666</v>
      </c>
    </row>
    <row r="90" spans="1:19" ht="25.5">
      <c r="A90" s="30">
        <v>39</v>
      </c>
      <c r="B90" s="30" t="s">
        <v>74</v>
      </c>
      <c r="C90" s="30"/>
      <c r="D90" s="30"/>
      <c r="E90" s="375"/>
      <c r="F90" s="30"/>
      <c r="G90" s="30">
        <v>1995</v>
      </c>
      <c r="H90" s="30">
        <v>1</v>
      </c>
      <c r="I90" s="31">
        <v>8571.59</v>
      </c>
      <c r="J90" s="322">
        <v>0</v>
      </c>
      <c r="K90" s="322">
        <v>100</v>
      </c>
      <c r="L90" s="322">
        <v>0.02</v>
      </c>
      <c r="M90" s="322"/>
      <c r="N90" s="322"/>
      <c r="O90" s="322"/>
      <c r="P90" s="322"/>
      <c r="Q90" s="322"/>
      <c r="R90" s="322">
        <v>0.1</v>
      </c>
      <c r="S90" s="373">
        <v>1.43</v>
      </c>
    </row>
    <row r="91" spans="1:19" ht="12.75">
      <c r="A91" s="34">
        <v>40</v>
      </c>
      <c r="B91" s="30" t="s">
        <v>75</v>
      </c>
      <c r="C91" s="30" t="s">
        <v>1048</v>
      </c>
      <c r="D91" s="30"/>
      <c r="E91" s="375"/>
      <c r="F91" s="30"/>
      <c r="G91" s="30">
        <v>1992</v>
      </c>
      <c r="H91" s="30">
        <v>1</v>
      </c>
      <c r="I91" s="31">
        <v>31338.96</v>
      </c>
      <c r="J91" s="376">
        <v>0</v>
      </c>
      <c r="K91" s="322">
        <v>100</v>
      </c>
      <c r="L91" s="322">
        <v>0.02</v>
      </c>
      <c r="M91" s="376"/>
      <c r="N91" s="376"/>
      <c r="O91" s="376"/>
      <c r="P91" s="376"/>
      <c r="Q91" s="376"/>
      <c r="R91" s="322">
        <v>0.1</v>
      </c>
      <c r="S91" s="373">
        <v>5.22</v>
      </c>
    </row>
    <row r="92" spans="1:19" ht="12.75">
      <c r="A92" s="30">
        <v>41</v>
      </c>
      <c r="B92" s="30" t="s">
        <v>1049</v>
      </c>
      <c r="C92" s="30"/>
      <c r="D92" s="30"/>
      <c r="E92" s="375"/>
      <c r="F92" s="30"/>
      <c r="G92" s="30">
        <v>1970</v>
      </c>
      <c r="H92" s="30">
        <v>1</v>
      </c>
      <c r="I92" s="31">
        <v>12433.82</v>
      </c>
      <c r="J92" s="322">
        <v>0</v>
      </c>
      <c r="K92" s="322">
        <v>100</v>
      </c>
      <c r="L92" s="322">
        <v>0.02</v>
      </c>
      <c r="M92" s="322"/>
      <c r="N92" s="322"/>
      <c r="O92" s="322"/>
      <c r="P92" s="322"/>
      <c r="Q92" s="322"/>
      <c r="R92" s="322">
        <v>0.1</v>
      </c>
      <c r="S92" s="373">
        <v>2.07</v>
      </c>
    </row>
    <row r="93" spans="1:19" ht="25.5">
      <c r="A93" s="34">
        <v>42</v>
      </c>
      <c r="B93" s="30" t="s">
        <v>1050</v>
      </c>
      <c r="C93" s="30" t="s">
        <v>1051</v>
      </c>
      <c r="D93" s="30"/>
      <c r="E93" s="375"/>
      <c r="F93" s="30"/>
      <c r="G93" s="30">
        <v>1996</v>
      </c>
      <c r="H93" s="30">
        <v>1</v>
      </c>
      <c r="I93" s="31">
        <v>16848</v>
      </c>
      <c r="J93" s="322">
        <v>0</v>
      </c>
      <c r="K93" s="322">
        <v>100</v>
      </c>
      <c r="L93" s="322">
        <v>0.02</v>
      </c>
      <c r="M93" s="322"/>
      <c r="N93" s="322"/>
      <c r="O93" s="322"/>
      <c r="P93" s="322"/>
      <c r="Q93" s="322"/>
      <c r="R93" s="322">
        <v>0.1</v>
      </c>
      <c r="S93" s="373">
        <v>8.42</v>
      </c>
    </row>
    <row r="94" spans="1:19" ht="25.5">
      <c r="A94" s="30">
        <v>43</v>
      </c>
      <c r="B94" s="30" t="s">
        <v>1052</v>
      </c>
      <c r="C94" s="30" t="s">
        <v>1053</v>
      </c>
      <c r="D94" s="30"/>
      <c r="E94" s="375"/>
      <c r="F94" s="30"/>
      <c r="G94" s="30">
        <v>1998</v>
      </c>
      <c r="H94" s="30">
        <v>1</v>
      </c>
      <c r="I94" s="31">
        <v>330</v>
      </c>
      <c r="J94" s="322">
        <v>0</v>
      </c>
      <c r="K94" s="322">
        <v>100</v>
      </c>
      <c r="L94" s="322">
        <v>0.02</v>
      </c>
      <c r="M94" s="322"/>
      <c r="N94" s="322"/>
      <c r="O94" s="322"/>
      <c r="P94" s="322"/>
      <c r="Q94" s="322"/>
      <c r="R94" s="322">
        <v>0.1</v>
      </c>
      <c r="S94" s="373">
        <v>0.06</v>
      </c>
    </row>
    <row r="95" spans="1:19" ht="25.5">
      <c r="A95" s="34">
        <v>44</v>
      </c>
      <c r="B95" s="30" t="s">
        <v>1054</v>
      </c>
      <c r="C95" s="30" t="s">
        <v>1055</v>
      </c>
      <c r="D95" s="30"/>
      <c r="E95" s="375"/>
      <c r="F95" s="30"/>
      <c r="G95" s="30">
        <v>1998</v>
      </c>
      <c r="H95" s="30">
        <v>1</v>
      </c>
      <c r="I95" s="31">
        <v>12984.75</v>
      </c>
      <c r="J95" s="322">
        <v>0</v>
      </c>
      <c r="K95" s="322">
        <v>100</v>
      </c>
      <c r="L95" s="322">
        <v>0.02</v>
      </c>
      <c r="M95" s="322"/>
      <c r="N95" s="322"/>
      <c r="O95" s="322"/>
      <c r="P95" s="322"/>
      <c r="Q95" s="322"/>
      <c r="R95" s="322">
        <v>0.1</v>
      </c>
      <c r="S95" s="373">
        <v>2.16</v>
      </c>
    </row>
    <row r="96" spans="1:19" ht="12.75">
      <c r="A96" s="30">
        <v>45</v>
      </c>
      <c r="B96" s="30" t="s">
        <v>75</v>
      </c>
      <c r="C96" s="30" t="s">
        <v>1056</v>
      </c>
      <c r="D96" s="30"/>
      <c r="E96" s="375"/>
      <c r="F96" s="30"/>
      <c r="G96" s="30">
        <v>1998</v>
      </c>
      <c r="H96" s="30">
        <v>1</v>
      </c>
      <c r="I96" s="31">
        <v>9266.4</v>
      </c>
      <c r="J96" s="322">
        <v>0</v>
      </c>
      <c r="K96" s="322">
        <v>100</v>
      </c>
      <c r="L96" s="322">
        <v>0.02</v>
      </c>
      <c r="M96" s="322"/>
      <c r="N96" s="322"/>
      <c r="O96" s="322"/>
      <c r="P96" s="322"/>
      <c r="Q96" s="322"/>
      <c r="R96" s="322">
        <v>0.1</v>
      </c>
      <c r="S96" s="373">
        <v>1.54</v>
      </c>
    </row>
    <row r="97" spans="1:19" ht="25.5">
      <c r="A97" s="34">
        <v>46</v>
      </c>
      <c r="B97" s="30" t="s">
        <v>76</v>
      </c>
      <c r="C97" s="30" t="s">
        <v>1057</v>
      </c>
      <c r="D97" s="30"/>
      <c r="E97" s="375"/>
      <c r="F97" s="30"/>
      <c r="G97" s="30">
        <v>1998</v>
      </c>
      <c r="H97" s="30">
        <v>1</v>
      </c>
      <c r="I97" s="31">
        <v>597</v>
      </c>
      <c r="J97" s="322">
        <v>0</v>
      </c>
      <c r="K97" s="322">
        <v>100</v>
      </c>
      <c r="L97" s="322">
        <v>0.02</v>
      </c>
      <c r="M97" s="322"/>
      <c r="N97" s="322"/>
      <c r="O97" s="322"/>
      <c r="P97" s="322"/>
      <c r="Q97" s="322"/>
      <c r="R97" s="322">
        <v>0.1</v>
      </c>
      <c r="S97" s="373">
        <v>0.1</v>
      </c>
    </row>
    <row r="98" spans="1:19" ht="25.5">
      <c r="A98" s="30">
        <v>47</v>
      </c>
      <c r="B98" s="30" t="s">
        <v>1050</v>
      </c>
      <c r="C98" s="30" t="s">
        <v>1058</v>
      </c>
      <c r="D98" s="30"/>
      <c r="E98" s="375"/>
      <c r="F98" s="30"/>
      <c r="G98" s="30">
        <v>1995</v>
      </c>
      <c r="H98" s="30">
        <v>1</v>
      </c>
      <c r="I98" s="31">
        <v>3352.75</v>
      </c>
      <c r="J98" s="322">
        <v>0</v>
      </c>
      <c r="K98" s="322">
        <v>100</v>
      </c>
      <c r="L98" s="322">
        <v>0.02</v>
      </c>
      <c r="M98" s="322"/>
      <c r="N98" s="322"/>
      <c r="O98" s="322"/>
      <c r="P98" s="322"/>
      <c r="Q98" s="322"/>
      <c r="R98" s="322">
        <v>0.1</v>
      </c>
      <c r="S98" s="373">
        <v>0.56</v>
      </c>
    </row>
    <row r="99" spans="1:19" ht="12.75">
      <c r="A99" s="34">
        <v>48</v>
      </c>
      <c r="B99" s="30" t="s">
        <v>1059</v>
      </c>
      <c r="C99" s="30" t="s">
        <v>1060</v>
      </c>
      <c r="D99" s="30"/>
      <c r="E99" s="375"/>
      <c r="F99" s="30"/>
      <c r="G99" s="30">
        <v>1995</v>
      </c>
      <c r="H99" s="30">
        <v>1</v>
      </c>
      <c r="I99" s="31">
        <v>2181.82</v>
      </c>
      <c r="J99" s="322">
        <v>0</v>
      </c>
      <c r="K99" s="322">
        <v>100</v>
      </c>
      <c r="L99" s="322">
        <v>0.02</v>
      </c>
      <c r="M99" s="322"/>
      <c r="N99" s="322"/>
      <c r="O99" s="322"/>
      <c r="P99" s="322"/>
      <c r="Q99" s="322"/>
      <c r="R99" s="322">
        <v>0.1</v>
      </c>
      <c r="S99" s="377">
        <v>0.36</v>
      </c>
    </row>
    <row r="100" spans="1:19" ht="12.75">
      <c r="A100" s="30">
        <v>49</v>
      </c>
      <c r="B100" s="30" t="s">
        <v>1061</v>
      </c>
      <c r="C100" s="30" t="s">
        <v>1062</v>
      </c>
      <c r="D100" s="30"/>
      <c r="E100" s="375"/>
      <c r="F100" s="30"/>
      <c r="G100" s="30">
        <v>1998</v>
      </c>
      <c r="H100" s="30">
        <v>1</v>
      </c>
      <c r="I100" s="31">
        <v>9818.5</v>
      </c>
      <c r="J100" s="322">
        <v>0</v>
      </c>
      <c r="K100" s="322">
        <v>100</v>
      </c>
      <c r="L100" s="322">
        <v>0.02</v>
      </c>
      <c r="M100" s="322"/>
      <c r="N100" s="322"/>
      <c r="O100" s="322"/>
      <c r="P100" s="322"/>
      <c r="Q100" s="322"/>
      <c r="R100" s="322">
        <v>0.1</v>
      </c>
      <c r="S100" s="378">
        <v>1.64</v>
      </c>
    </row>
    <row r="101" spans="1:19" ht="12.75">
      <c r="A101" s="34">
        <v>50</v>
      </c>
      <c r="B101" s="30" t="s">
        <v>1063</v>
      </c>
      <c r="C101" s="30" t="s">
        <v>1064</v>
      </c>
      <c r="D101" s="30"/>
      <c r="E101" s="375"/>
      <c r="F101" s="30"/>
      <c r="G101" s="30">
        <v>1998</v>
      </c>
      <c r="H101" s="30">
        <v>1</v>
      </c>
      <c r="I101" s="31">
        <v>5564.89</v>
      </c>
      <c r="J101" s="322">
        <v>0</v>
      </c>
      <c r="K101" s="322">
        <v>100</v>
      </c>
      <c r="L101" s="322">
        <v>0.02</v>
      </c>
      <c r="M101" s="322"/>
      <c r="N101" s="322"/>
      <c r="O101" s="322"/>
      <c r="P101" s="322"/>
      <c r="Q101" s="322"/>
      <c r="R101" s="322">
        <v>0.1</v>
      </c>
      <c r="S101" s="373">
        <v>0.93</v>
      </c>
    </row>
    <row r="102" spans="1:19" ht="26.25" thickBot="1">
      <c r="A102" s="30">
        <v>51</v>
      </c>
      <c r="B102" s="379" t="s">
        <v>1050</v>
      </c>
      <c r="C102" s="379" t="s">
        <v>1065</v>
      </c>
      <c r="D102" s="379"/>
      <c r="E102" s="380"/>
      <c r="F102" s="379"/>
      <c r="G102" s="379">
        <v>1996</v>
      </c>
      <c r="H102" s="379">
        <v>1</v>
      </c>
      <c r="I102" s="381">
        <v>33696</v>
      </c>
      <c r="J102" s="382">
        <v>14123.39</v>
      </c>
      <c r="K102" s="382">
        <f>SUM(100-J102*100/I102)</f>
        <v>58.08585588793922</v>
      </c>
      <c r="L102" s="383">
        <v>0.06</v>
      </c>
      <c r="M102" s="382"/>
      <c r="N102" s="382"/>
      <c r="O102" s="382"/>
      <c r="P102" s="382"/>
      <c r="Q102" s="382"/>
      <c r="R102" s="322">
        <v>0.1</v>
      </c>
      <c r="S102" s="384">
        <f>SUM(I102*L102*R102/12)</f>
        <v>16.848000000000003</v>
      </c>
    </row>
    <row r="103" spans="1:19" ht="13.5" thickBot="1">
      <c r="A103" s="385"/>
      <c r="B103" s="386" t="s">
        <v>68</v>
      </c>
      <c r="C103" s="386" t="s">
        <v>22</v>
      </c>
      <c r="D103" s="386"/>
      <c r="E103" s="386" t="s">
        <v>22</v>
      </c>
      <c r="F103" s="386" t="s">
        <v>22</v>
      </c>
      <c r="G103" s="386" t="s">
        <v>22</v>
      </c>
      <c r="H103" s="387">
        <f>SUM(H52:H102)</f>
        <v>58</v>
      </c>
      <c r="I103" s="388">
        <f>SUM(I52:I102)</f>
        <v>1636456.9999999998</v>
      </c>
      <c r="J103" s="389">
        <f>SUM(J66:J102)</f>
        <v>285491.39</v>
      </c>
      <c r="K103" s="389"/>
      <c r="L103" s="389"/>
      <c r="M103" s="389"/>
      <c r="N103" s="389"/>
      <c r="O103" s="389"/>
      <c r="P103" s="389"/>
      <c r="Q103" s="389"/>
      <c r="R103" s="389"/>
      <c r="S103" s="227">
        <f>SUM(S52:S102)</f>
        <v>513.3605633333334</v>
      </c>
    </row>
    <row r="104" spans="1:19" ht="13.5" thickBot="1">
      <c r="A104" s="390" t="s">
        <v>22</v>
      </c>
      <c r="B104" s="391" t="s">
        <v>1066</v>
      </c>
      <c r="C104" s="391" t="s">
        <v>22</v>
      </c>
      <c r="D104" s="391"/>
      <c r="E104" s="391" t="s">
        <v>22</v>
      </c>
      <c r="F104" s="391" t="s">
        <v>22</v>
      </c>
      <c r="G104" s="391" t="s">
        <v>22</v>
      </c>
      <c r="H104" s="391">
        <f>SUM(H103+H48+H9)</f>
        <v>101</v>
      </c>
      <c r="I104" s="392">
        <f>SUM(I103+I48+I9)</f>
        <v>147699402.81</v>
      </c>
      <c r="J104" s="393">
        <f>SUM(J103+J48+J9)</f>
        <v>66280083.120000005</v>
      </c>
      <c r="K104" s="393"/>
      <c r="L104" s="393"/>
      <c r="M104" s="393"/>
      <c r="N104" s="393"/>
      <c r="O104" s="393"/>
      <c r="P104" s="393"/>
      <c r="Q104" s="393"/>
      <c r="R104" s="393"/>
      <c r="S104" s="227">
        <f>SUM(S103+S48+S9)</f>
        <v>15026.939283083335</v>
      </c>
    </row>
  </sheetData>
  <sheetProtection/>
  <mergeCells count="28">
    <mergeCell ref="J50:J51"/>
    <mergeCell ref="S50:S51"/>
    <mergeCell ref="J11:J12"/>
    <mergeCell ref="S11:S12"/>
    <mergeCell ref="A50:A51"/>
    <mergeCell ref="B50:B51"/>
    <mergeCell ref="C50:C51"/>
    <mergeCell ref="D50:D51"/>
    <mergeCell ref="E50:F50"/>
    <mergeCell ref="G50:G51"/>
    <mergeCell ref="H50:H51"/>
    <mergeCell ref="I50:I51"/>
    <mergeCell ref="I3:I4"/>
    <mergeCell ref="J3:J4"/>
    <mergeCell ref="S3:S4"/>
    <mergeCell ref="A11:A12"/>
    <mergeCell ref="B11:B12"/>
    <mergeCell ref="C11:C12"/>
    <mergeCell ref="E11:F11"/>
    <mergeCell ref="G11:G12"/>
    <mergeCell ref="H11:H12"/>
    <mergeCell ref="I11:I12"/>
    <mergeCell ref="A3:A4"/>
    <mergeCell ref="B3:C3"/>
    <mergeCell ref="D3:D4"/>
    <mergeCell ref="E3:F3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2010-08-25T00:03:03Z</cp:lastPrinted>
  <dcterms:created xsi:type="dcterms:W3CDTF">1996-10-08T23:32:33Z</dcterms:created>
  <dcterms:modified xsi:type="dcterms:W3CDTF">2010-08-25T00:42:40Z</dcterms:modified>
  <cp:category/>
  <cp:version/>
  <cp:contentType/>
  <cp:contentStatus/>
</cp:coreProperties>
</file>