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<sst xmlns="http://schemas.openxmlformats.org/spreadsheetml/2006/main" count="512" uniqueCount="287">
  <si>
    <t>Реестр муниципального имущества Нижнеудинского муниципального образования (Инженерные сооружения)</t>
  </si>
  <si>
    <t>Реестродержатель</t>
  </si>
  <si>
    <t/>
  </si>
  <si>
    <t>Вид реестра: Включенные в реестр</t>
  </si>
  <si>
    <t>Дата: 28.11.2013</t>
  </si>
  <si>
    <t>Вид сооружения: Электросеть</t>
  </si>
  <si>
    <t>№ п/п</t>
  </si>
  <si>
    <t>Наименование</t>
  </si>
  <si>
    <t>Реестровый номер</t>
  </si>
  <si>
    <t>Адрес (местоположение)</t>
  </si>
  <si>
    <t>Общая площадь/Протяженность
Общая площадь/Протяженность</t>
  </si>
  <si>
    <t>Стоимость</t>
  </si>
  <si>
    <t>Балансовая стоимость, руб.</t>
  </si>
  <si>
    <t>Остаточная стоимость, руб.</t>
  </si>
  <si>
    <t>Год ввода в эксплуатацию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</si>
  <si>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</si>
  <si>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</si>
  <si>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</si>
  <si>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</si>
  <si>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</si>
  <si>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</si>
  <si>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</si>
  <si>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</si>
  <si>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</si>
  <si>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</si>
  <si>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ВЛ 04кв</t>
  </si>
  <si>
    <t>МО-3-0645-рс</t>
  </si>
  <si>
    <t>665106, Россия, Иркутская обл, г. Нижнеудинск ул.Снежная, пер.Пихтовый, ул.Пихтовая, ул.Хвойная, пер.Колхозный</t>
  </si>
  <si>
    <t>1586,5</t>
  </si>
  <si>
    <t>1991</t>
  </si>
  <si>
    <t>Сооружение</t>
  </si>
  <si>
    <t>Мо-3-0603-рс</t>
  </si>
  <si>
    <t>665104, Россия, Иркутская обл, г. Нижнеудинск, ул. Экспериментальная</t>
  </si>
  <si>
    <t>504</t>
  </si>
  <si>
    <t>1987</t>
  </si>
  <si>
    <t>МО-3-0628-рс</t>
  </si>
  <si>
    <t>665106, Россия, Иркутская обл, г. Нижнеудинск ул. Пионерская, пер.Победы</t>
  </si>
  <si>
    <t>696</t>
  </si>
  <si>
    <t>1980</t>
  </si>
  <si>
    <t>Участок электоснабжения электрокотельной по ул. 6 Пятилетки 2Б, включая ВЛ-10кВ, ВЛ-0,4кВ, КЛ-0,4кВ, трансформатор масляный</t>
  </si>
  <si>
    <t>МО-3-0617-рс</t>
  </si>
  <si>
    <t>665106, Россия, Иркутская обл, г. Нижнеудинск 6 Пятилетки в районе дома №2Б</t>
  </si>
  <si>
    <t>380</t>
  </si>
  <si>
    <t>1998</t>
  </si>
  <si>
    <t>Участок электоснабжения электрокотельной по ул. Кржижановского 12, включая ВЛ-10кВ, КЛ-10кВ, трансформаторы масляные</t>
  </si>
  <si>
    <t>МО-3-0618-рс</t>
  </si>
  <si>
    <t>665104, Россия, Иркутская обл, г. Нижнеудинск Кржижановского в районе дома №12</t>
  </si>
  <si>
    <t>1743</t>
  </si>
  <si>
    <t>1990</t>
  </si>
  <si>
    <t>Участок электоснабжения электрокотельной по ул. Чапаева 47А, включая ВЛ-10кВ. КЛ-0,4кВ, трансформатор масляный</t>
  </si>
  <si>
    <t>МО-3-0616-рс</t>
  </si>
  <si>
    <t>665101, Россия, Иркутская обл, г. Нижнеудинск Чапаева в районе дома №47А</t>
  </si>
  <si>
    <t>150</t>
  </si>
  <si>
    <t>2000</t>
  </si>
  <si>
    <t>Участок электоснабжения электрокотельной по ул. Экспериментальная 1А, включая ВЛ-10кВ, КЛ-0,4кВ, трансформатор масляный</t>
  </si>
  <si>
    <t>МО-3-0615-рс</t>
  </si>
  <si>
    <t>665104, Россия, Иркутская обл, г. Нижнеудинск Экспериментальная в районе дома №1А</t>
  </si>
  <si>
    <t>240</t>
  </si>
  <si>
    <t>Участок электроснабжения  жилых домов ул. Маяковского 38, Космоса 29, включая ВЛ-0,4кВ, КЛ-0,4кВ</t>
  </si>
  <si>
    <t>МО-3-0607-рс</t>
  </si>
  <si>
    <t>665106, Россия, Иркутская обл, г. Нижнеудинск ул. Маяковского, Космоса</t>
  </si>
  <si>
    <t>350</t>
  </si>
  <si>
    <t>1981</t>
  </si>
  <si>
    <t>Участок электроснабжения в районе Стадиона, включая ВЛ-10кВ, ВЛ-0,4кВ, трансформатор масляный</t>
  </si>
  <si>
    <t>МО-3-0637-рс</t>
  </si>
  <si>
    <t>665106, Россия, Иркутская обл, г. Нижнеудинск ул. Гоголя</t>
  </si>
  <si>
    <t>80</t>
  </si>
  <si>
    <t>1978</t>
  </si>
  <si>
    <t>Участок электроснабжения гаражей по ул. 2 Знаменская, включая ВЛ-0,4кВ</t>
  </si>
  <si>
    <t>МО-3-0648-рс</t>
  </si>
  <si>
    <t>665106, Россия, Иркутская обл, г. Нижнеудинск 2 Знаменская</t>
  </si>
  <si>
    <t>45</t>
  </si>
  <si>
    <t>11</t>
  </si>
  <si>
    <t>Участок электроснабжения Дома отдыха Водопад, включая ВЛ-0,4кВ</t>
  </si>
  <si>
    <t>МО-3-0644-рс</t>
  </si>
  <si>
    <t>665106, Россия, Иркутская обл, г. Нижнеудинск Водопадная</t>
  </si>
  <si>
    <t>650</t>
  </si>
  <si>
    <t>1970</t>
  </si>
  <si>
    <t>12</t>
  </si>
  <si>
    <t>Участок электроснабжения жилого дома №1 по ул. Островского, включая КЛ-0,4кВ</t>
  </si>
  <si>
    <t>МО-3-0610-рс</t>
  </si>
  <si>
    <t>665106, Россия, Иркутская обл, г. Нижнеудинск, ул. Островского</t>
  </si>
  <si>
    <t>130</t>
  </si>
  <si>
    <t>1993</t>
  </si>
  <si>
    <t>13</t>
  </si>
  <si>
    <t>Участок электроснабжения жилого дома по ул. Ленина 40</t>
  </si>
  <si>
    <t>МО-3-0640-рс</t>
  </si>
  <si>
    <t>665106, Россия, Иркутская обл, г. Нижнеудинск, ул. Ленина, д.40</t>
  </si>
  <si>
    <t>170</t>
  </si>
  <si>
    <t>14</t>
  </si>
  <si>
    <t>1985</t>
  </si>
  <si>
    <t>15</t>
  </si>
  <si>
    <t>Участок электроснабжения жилого сектора новостроек района школы №48, включая ВЛ-0,4кВ</t>
  </si>
  <si>
    <t>МО-3-0606-рс</t>
  </si>
  <si>
    <t>665106, Россия, Иркутская обл, г. Нижнеудинск район новостройки в районе школы №48</t>
  </si>
  <si>
    <t>2800</t>
  </si>
  <si>
    <t>16</t>
  </si>
  <si>
    <t xml:space="preserve">Участок электроснабжения жилого сектора района Кирзавод по улицам Транспортная, Лесопитомник (ТП10/0,4кВА-630кВА, КЛ-0,4кВ, ВЛ-0,4кВ, ВЛ-0,22кВ) </t>
  </si>
  <si>
    <t>МО-3-0601-рс</t>
  </si>
  <si>
    <t>665106, Россия, Иркутская обл, г. Нижнеудинск Транспортная, Лесопитомник</t>
  </si>
  <si>
    <t>1480</t>
  </si>
  <si>
    <t>17</t>
  </si>
  <si>
    <t>Участок электроснабжения жилого сектора улиц Водопроводная, Октябрьская, Фабричная, Димитрова, Пионерская, Штурманская, Песочная, пер. Победы, Сухой (Трансформаторные подстанции, ВЛ-10кв. ВЛ-0,4кВ, ВЛ-0,22кВ, КЛ-0,4кВ)</t>
  </si>
  <si>
    <t>МО-3-0605-рс</t>
  </si>
  <si>
    <t>665106, Россия, Иркутская обл, г. Нижнеудинск, ул. Октябрьская</t>
  </si>
  <si>
    <t>9427</t>
  </si>
  <si>
    <t>1975</t>
  </si>
  <si>
    <t>18</t>
  </si>
  <si>
    <t>Участок электроснабжения жилого сектора улиц Фурманова, Комсомольская, Кашика, пер. Источный (ТП-400кВА,ВЛ-10кВ, КЛ-10кВ,КЛ-0,4кВ,ВЛ-0,4кВ)</t>
  </si>
  <si>
    <t>МО-3-0604-рс</t>
  </si>
  <si>
    <t>665106, Россия, Иркутская обл, г. Нижнеудинск, ул. Фурманова</t>
  </si>
  <si>
    <t>1652</t>
  </si>
  <si>
    <t>19</t>
  </si>
  <si>
    <t>Участок электроснабжения жилого сектора улиц Чапаева, 6 Пятилетки,Коллективной (ВЛ-0,4кВ, КЛ-0,4кВ)</t>
  </si>
  <si>
    <t>МО-3-0602-рс</t>
  </si>
  <si>
    <t>665106, Россия, Иркутская обл, г. Нижнеудинск ул. Чапаева, 6 Пятилетки</t>
  </si>
  <si>
    <t>464</t>
  </si>
  <si>
    <t>20</t>
  </si>
  <si>
    <t>Участок электроснабжения жилого сектора улиц Энгельса, Октябрьская, Кашика, Ленина, (ТП10/0,4 ТМ-100кВА,КЛ-10кВ, КЛ-0,4кВ, ВЛ-0,4кВ)</t>
  </si>
  <si>
    <t>МО-3-0638-рс</t>
  </si>
  <si>
    <t>665106, Россия, Иркутская обл, г. Нижнеудинск, ул. Энгельса</t>
  </si>
  <si>
    <t>1979</t>
  </si>
  <si>
    <t>21</t>
  </si>
  <si>
    <t>Участок электроснабжения жилсоцсектора района Слюдфабрика, включ.ВЛ-10кВ; 0,4кВ; 0,22кВ, КЛ-10кВ, 0,4кВ, трансформаторы масляные</t>
  </si>
  <si>
    <t>МО-3-0633-рс</t>
  </si>
  <si>
    <t>665106, Россия, Иркутская обл, г. Нижнеудинск ул. Пионерская, Октябрьская</t>
  </si>
  <si>
    <t>500</t>
  </si>
  <si>
    <t>22</t>
  </si>
  <si>
    <t>Участок электроснабжения жилых домо улиц Кирова 2, Красная 1, включая КЛ-0,4кВ</t>
  </si>
  <si>
    <t>МО-3-0641-рс</t>
  </si>
  <si>
    <t>665106, Россия, Иркутская обл, г. Нижнеудинск ул. Кирова, Красная</t>
  </si>
  <si>
    <t>190</t>
  </si>
  <si>
    <t>23</t>
  </si>
  <si>
    <t>Участок электроснабжения жилых домов по ул. Краснопартизанская 53,68,72, Максима Горького 8, включая КЛ-0,4кВ</t>
  </si>
  <si>
    <t>МО-3-0608-рс</t>
  </si>
  <si>
    <t>665106, Россия, Иркутская обл, г. Нижнеудинск ул. Краснопартизанская, Максима Горького</t>
  </si>
  <si>
    <t>483</t>
  </si>
  <si>
    <t>24</t>
  </si>
  <si>
    <t>Участок электроснабжения жилых домов по ул. Краснопартизанская, 51, включая КЛ-0,4кВ</t>
  </si>
  <si>
    <t>Мо-3-0642-рс</t>
  </si>
  <si>
    <t>665106, Россия, Иркутская обл, г. Нижнеудинск ул. Краснопартизанская, д.51</t>
  </si>
  <si>
    <t>120</t>
  </si>
  <si>
    <t>25</t>
  </si>
  <si>
    <t>Участок электроснабжения жилых домов по ул.Некрасова 2, включая, КЛ-0,4кВ</t>
  </si>
  <si>
    <t>МО-3-0609-рс</t>
  </si>
  <si>
    <t>665106, Россия, Иркутская обл, г. Нижнеудинск, ул. Некрасова</t>
  </si>
  <si>
    <t>420</t>
  </si>
  <si>
    <t>26</t>
  </si>
  <si>
    <t>Участок электроснабжения жилых домов ул. Кашика 63,102, Ленина 17, включая КЛ-0,4кВ</t>
  </si>
  <si>
    <t>МО-3-0639-рс</t>
  </si>
  <si>
    <t>665106, Россия, Иркутская обл, г. Нижнеудинск ул. Кашика, Ленина</t>
  </si>
  <si>
    <t>27</t>
  </si>
  <si>
    <t>Участок электроснабжения КНС по ул. 2 Знаменская</t>
  </si>
  <si>
    <t>МО-3-0631-рс</t>
  </si>
  <si>
    <t>665106, Россия, Иркутская обл, г. Нижнеудинск ул. 2 Знаменская</t>
  </si>
  <si>
    <t>28</t>
  </si>
  <si>
    <t>Участок электроснабжения котельной по ул. Ленина 17А, включая КЛ-0,4кВ.</t>
  </si>
  <si>
    <t>МО-3-0622-рс</t>
  </si>
  <si>
    <t>665106, Россия, Иркутская обл, г. Нижнеудинск ул. Ленина в районе дома №17А</t>
  </si>
  <si>
    <t>29</t>
  </si>
  <si>
    <t>Участок электроснабжения котельной по ул. Молодости 7, включая ВЛ-10кВ</t>
  </si>
  <si>
    <t>МО-3-0627-рс</t>
  </si>
  <si>
    <t>665106, Россия, Иркутская обл, г. Нижнеудинск ул. Молодости в районе дома №7</t>
  </si>
  <si>
    <t>40</t>
  </si>
  <si>
    <t>30</t>
  </si>
  <si>
    <t>Участок электроснабжения котельной по ул. Пушкина 35А, включая КЛ-0,4кВ</t>
  </si>
  <si>
    <t>МО-3-0624-рс</t>
  </si>
  <si>
    <t>665106, Россия, Иркутская обл, г. Нижнеудинск ул. Пушкина в районе дома №35А</t>
  </si>
  <si>
    <t>31</t>
  </si>
  <si>
    <t>Участок электроснабжения котельной по ул. Советская 35А, включая ВЛ-0,4кВ, КЛ-0,4кВ</t>
  </si>
  <si>
    <t>МО-3-0626-рс</t>
  </si>
  <si>
    <t>665106, Россия, Иркутская обл, г. Нижнеудинск ул. Советская в районе дома №35А</t>
  </si>
  <si>
    <t>50</t>
  </si>
  <si>
    <t>32</t>
  </si>
  <si>
    <t>Участок электроснабжения котельной по ул.Полины Осипенко 27А-3, включая ВЛ-0,4кВ, КЛ-0,4кв.</t>
  </si>
  <si>
    <t>МО-3-0625-рс</t>
  </si>
  <si>
    <t>665106, Россия, Иркутская обл, г. Нижнеудинск ул. П.Осипенко в районе дома №27А</t>
  </si>
  <si>
    <t>260</t>
  </si>
  <si>
    <t>33</t>
  </si>
  <si>
    <t>Участок электроснабжения котельной ул. Пушкина 20, включая ВЛ-0,4кВ, КЛ-0,4кВ</t>
  </si>
  <si>
    <t>МО-3-0623-рс</t>
  </si>
  <si>
    <t>665106, Россия, Иркутская обл, г. Нижнеудинск ул. Пушкина в районе дома №20</t>
  </si>
  <si>
    <t>370</t>
  </si>
  <si>
    <t>34</t>
  </si>
  <si>
    <t>Участок электроснабжения котельных на улицах Некрасова, Ленина, Болотная, включая ВЛ-0,4кВ, КЛ-0,4кВ.</t>
  </si>
  <si>
    <t>МО-3-0635-рс</t>
  </si>
  <si>
    <t>665106, Россия, Иркутская обл, г. Нижнеудинск ул. Некрасова, Ленина, Болотная</t>
  </si>
  <si>
    <t>1110</t>
  </si>
  <si>
    <t>35</t>
  </si>
  <si>
    <t xml:space="preserve">Участок электроснабжения от ТП ВРЗ до  ул. Индустриальная 16, включая ВЛ-10кВ, КЛ-10кВ, 0,4кВ, трансфрорматоры масляные </t>
  </si>
  <si>
    <t>МО-3-0612-рс</t>
  </si>
  <si>
    <t>665104, Россия, Иркутская обл, г. Нижнеудинск Индустриальная в районе дома №16А</t>
  </si>
  <si>
    <t>6990</t>
  </si>
  <si>
    <t>1973</t>
  </si>
  <si>
    <t>36</t>
  </si>
  <si>
    <t>Участок электроснабжения очистных сооружений в районе 1368 км автодороги М-53, включая ВЛ-10кВ, КЛ-10кВ, трансформаторы масляные</t>
  </si>
  <si>
    <t>МО-3-0647-рс</t>
  </si>
  <si>
    <t>665106, Россия, Иркутская обл, г. Нижнеудинск 1638 км автодороги М-53 очистные сооружения</t>
  </si>
  <si>
    <t>37</t>
  </si>
  <si>
    <t>Участок электроснабжения по ул. Циолковского (КТП 10/0,4-160кВа, ВЛ-10кВ, ВЛИ-0,4кВ)</t>
  </si>
  <si>
    <t>МО-3-0611-рс</t>
  </si>
  <si>
    <t>665106, Россия, Иркутская обл, г. Нижнеудинск в районе Аэропорта по, ул. Циолковского</t>
  </si>
  <si>
    <t>682</t>
  </si>
  <si>
    <t>1986</t>
  </si>
  <si>
    <t>38</t>
  </si>
  <si>
    <t>Участок электроснабжения района котельной по ул. Красноармейская 38А-1, включая ВЛ-0,4кВ, КЛ-0,4кВ.</t>
  </si>
  <si>
    <t>МО-3-0634-рс</t>
  </si>
  <si>
    <t>665106, Россия, Иркутская обл, г. Нижнеудинск ул. Красноармейская 38А-1</t>
  </si>
  <si>
    <t>634</t>
  </si>
  <si>
    <t>39</t>
  </si>
  <si>
    <t>Участок электроснабжения скважины Свердловского района, включая ВЛ-10-кв, КЛ-0,4кВ, трансформатор масляный</t>
  </si>
  <si>
    <t>МО-3-0620-рс</t>
  </si>
  <si>
    <t>665106, Россия, Иркутская обл, г. Нижнеудинск в районе ул. Трактовая, Экспериментальная</t>
  </si>
  <si>
    <t>395</t>
  </si>
  <si>
    <t>Участок электроснабжения станции второго подъема по пер. Безымянному</t>
  </si>
  <si>
    <t>МО-3-0629-рс</t>
  </si>
  <si>
    <t>665106, Россия, Иркутская обл, г. Нижнеудинск пер. Безымянный</t>
  </si>
  <si>
    <t>41</t>
  </si>
  <si>
    <t>Участок электроснабжения ул. Кашика в районе Автобазы, включая КЛ-0,4кВ.</t>
  </si>
  <si>
    <t>МО-3-0636-рс</t>
  </si>
  <si>
    <t>665106, Россия, Иркутская обл, г. Нижнеудинск, ул. Кашика</t>
  </si>
  <si>
    <t>70</t>
  </si>
  <si>
    <t>42</t>
  </si>
  <si>
    <t>Участок электроснабжения ул. Пушкина, включая ВЛ-0,4кВ, КЛ-10кВ, КЛ-0,4кВ.</t>
  </si>
  <si>
    <t>МО-3-0630-рс</t>
  </si>
  <si>
    <t>665106, Россия, Иркутская обл, г. Нижнеудинск ул. Пушкина</t>
  </si>
  <si>
    <t>43</t>
  </si>
  <si>
    <t>Участок электроснабжения электрокотельной по ул. 2 Знаменская 18, включая ЛЭП-10кВ, КЛ-0,4кВ, трансформаторы масляные</t>
  </si>
  <si>
    <t>МО-3-0614-рс</t>
  </si>
  <si>
    <t>665104, Россия, Иркутская обл, г. Нижнеудинск Знаменская 2-я в районе, д.18</t>
  </si>
  <si>
    <t>780</t>
  </si>
  <si>
    <t>44</t>
  </si>
  <si>
    <t>Участок электроснабжения электрокотельной по ул. Гагарина 4Б, включая ВЛ-0,4кВ, КЛ-0,4кВ</t>
  </si>
  <si>
    <t>МО-3-0621-рс</t>
  </si>
  <si>
    <t>665106, Россия, Иркутская обл, г. Нижнеудинск ул. Гагарина в районе дома №4</t>
  </si>
  <si>
    <t>385</t>
  </si>
  <si>
    <t>Участок электроснабжения электрокотельной по ул. Петина 48А</t>
  </si>
  <si>
    <t>МО-3-0619-рс</t>
  </si>
  <si>
    <t>665106, Россия, Иркутская обл, г. Нижнеудинск Петина в районе дома №48А</t>
  </si>
  <si>
    <t>46</t>
  </si>
  <si>
    <t>Участок электроснабжения электрокотельной по ул. Транспортная 69В, включая ВЛ-0,4кВ</t>
  </si>
  <si>
    <t>МО-3-0613-1-рс</t>
  </si>
  <si>
    <t>665101, Россия, Иркутская обл, г. Нижнеудинск в районе электрокотельной по ул. Транспортная №69В</t>
  </si>
  <si>
    <t>47</t>
  </si>
  <si>
    <t xml:space="preserve">Участок электроснабжения электрокотельной по ул. Транспортная 69В, включая ВЛ-10кВ, трансформатор масляный </t>
  </si>
  <si>
    <t>МО-3-0613-рс</t>
  </si>
  <si>
    <t>200</t>
  </si>
  <si>
    <t>48</t>
  </si>
  <si>
    <t>Участок электроснабжения электрокотельной ул. Петина, включая ВЛ-10кВ.</t>
  </si>
  <si>
    <t>МО-3-0632-рс</t>
  </si>
  <si>
    <t>665106, Россия, Иркутская обл, г. Нижнеудинск ул. Петина, д.48а</t>
  </si>
  <si>
    <t xml:space="preserve">Электрические сети низковольтные </t>
  </si>
  <si>
    <t>МО-3-0475-рс</t>
  </si>
  <si>
    <t>665106, Россия, Иркутская обл, г. Нижнеудинск очистные сооружения</t>
  </si>
  <si>
    <t>Итого</t>
  </si>
  <si>
    <t>39621,5</t>
  </si>
  <si>
    <t>х</t>
  </si>
  <si>
    <t>Председатель</t>
  </si>
  <si>
    <t>ЛОТ №1</t>
  </si>
  <si>
    <t>Участок электроснабжения КНС в районе Стадиона, включая ВЛ-10кВ, ВЛ-0,4кВ, трансформатор масляный</t>
  </si>
  <si>
    <t>Председатель Комитета</t>
  </si>
  <si>
    <t>Первый заместитель главы</t>
  </si>
  <si>
    <t>Ю.Н. Маскаев</t>
  </si>
  <si>
    <t>О.В.Слемеенева</t>
  </si>
  <si>
    <t>Начальник отдела УЖКХ</t>
  </si>
  <si>
    <t>И.Г.Демьянов</t>
  </si>
  <si>
    <t>Исполнил: Гл.специалист Комитета</t>
  </si>
  <si>
    <t>Т.Д.Лобанова</t>
  </si>
  <si>
    <t>ЛОТ №2</t>
  </si>
  <si>
    <t>Год ввода в эксплуат</t>
  </si>
  <si>
    <t>Общая площ./Протяженн.</t>
  </si>
  <si>
    <t>Участок электоснабжения электрокотельной по ул. 6 Пятилетки 2Б, включая ВЛ-10кВ</t>
  </si>
  <si>
    <t>665104, Россия, Иркутская обл, г. Нижнеудинск Кржижановского в районе дома №13</t>
  </si>
  <si>
    <t>Участок электоснабжения электрокотельной по ул. Кржижановского 12, включая ВЛ-10кВ</t>
  </si>
  <si>
    <t>Участок электроснабжения котельной по ул.Полины Осипенко 27А-3, включая ВЛ-0,4кВ.</t>
  </si>
  <si>
    <t>665106, Россия, Иркутская обл, г. Нижнеудинск ул. П.Осипенко, дом №27А/3</t>
  </si>
  <si>
    <t>Участок электроснабжения котельной ул. Пушкина 18А, включая ВЛ-0,4кВ</t>
  </si>
  <si>
    <t>665106, Россия, Иркутская обл, г. Нижнеудинск ул. Пушкина №18А</t>
  </si>
  <si>
    <t xml:space="preserve">Участок электроснабжения от ТП ВРЗ до  ул. Индустриальная 16А, включая ВЛ-10кВ, </t>
  </si>
  <si>
    <t>Участок электроснабжения ул. Пушкина 3 КНС, включая ВЛ-0,4кВ, КЛ-10кВ, КЛ-0,4кВ.</t>
  </si>
  <si>
    <t>665106, Россия, Иркутская обл, г. Нижнеудинск ул. Пушкина 3</t>
  </si>
  <si>
    <t>665106, Россия, Иркутская обл, г. Нижнеудинск ул. Гагарина в районе дома №5</t>
  </si>
  <si>
    <t>Перечень  муниципального имущества Нижнеудинского муниципального образования (Инженерные сооружения) для осуществления деятельности по электроснабжению  жилого сектора</t>
  </si>
  <si>
    <t>Перечень муниципального имущества Нижнеудинского муниципального образования (Инженерные сооружения) для осуществления деятельности по электроснабжению объектов теплоснабжения, водоснабжения, водоотведения.</t>
  </si>
  <si>
    <t xml:space="preserve">                       </t>
  </si>
  <si>
    <t>Приложение №1 к договору аренды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</si>
  <si>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№1 к договору аренды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</si>
</sst>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sz val="6"/>
      <color indexed="8"/>
      <name val="Tahoma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medium">
        <color indexed="8"/>
      </left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0" fillId="34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" fillId="33" borderId="0" xfId="0" applyNumberFormat="1" applyFont="1" applyFill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/>
    </xf>
    <xf numFmtId="0" fontId="6" fillId="33" borderId="0" xfId="0" applyNumberFormat="1" applyFont="1" applyFill="1" applyAlignment="1">
      <alignment vertical="top" wrapText="1"/>
    </xf>
    <xf numFmtId="0" fontId="6" fillId="33" borderId="0" xfId="0" applyNumberFormat="1" applyFont="1" applyFill="1" applyAlignment="1">
      <alignment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wrapText="1"/>
    </xf>
    <xf numFmtId="0" fontId="6" fillId="33" borderId="0" xfId="0" applyNumberFormat="1" applyFont="1" applyFill="1" applyAlignment="1">
      <alignment wrapText="1"/>
    </xf>
    <xf numFmtId="0" fontId="6" fillId="33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 vertical="top" wrapText="1"/>
    </xf>
    <xf numFmtId="0" fontId="11" fillId="34" borderId="0" xfId="0" applyNumberFormat="1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6" fillId="33" borderId="0" xfId="0" applyNumberFormat="1" applyFont="1" applyFill="1" applyAlignment="1">
      <alignment horizontal="right" vertical="top" wrapText="1"/>
    </xf>
    <xf numFmtId="0" fontId="8" fillId="33" borderId="17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right" vertical="top" wrapText="1"/>
    </xf>
    <xf numFmtId="4" fontId="2" fillId="34" borderId="18" xfId="0" applyNumberFormat="1" applyFont="1" applyFill="1" applyBorder="1" applyAlignment="1">
      <alignment horizontal="right" vertical="top" wrapText="1"/>
    </xf>
    <xf numFmtId="4" fontId="2" fillId="33" borderId="19" xfId="0" applyNumberFormat="1" applyFont="1" applyFill="1" applyBorder="1" applyAlignment="1">
      <alignment horizontal="right" vertical="top" wrapText="1"/>
    </xf>
    <xf numFmtId="0" fontId="2" fillId="34" borderId="18" xfId="0" applyNumberFormat="1" applyFont="1" applyFill="1" applyBorder="1" applyAlignment="1">
      <alignment horizontal="right" vertical="top" wrapText="1"/>
    </xf>
    <xf numFmtId="4" fontId="2" fillId="33" borderId="18" xfId="0" applyNumberFormat="1" applyFont="1" applyFill="1" applyBorder="1" applyAlignment="1">
      <alignment horizontal="righ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top" wrapText="1"/>
    </xf>
    <xf numFmtId="0" fontId="13" fillId="0" borderId="0" xfId="0" applyNumberFormat="1" applyFont="1" applyAlignment="1">
      <alignment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right" vertical="top" wrapText="1"/>
    </xf>
    <xf numFmtId="0" fontId="12" fillId="0" borderId="22" xfId="0" applyNumberFormat="1" applyFont="1" applyFill="1" applyBorder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right" vertical="top" wrapText="1"/>
    </xf>
    <xf numFmtId="0" fontId="12" fillId="0" borderId="22" xfId="0" applyNumberFormat="1" applyFont="1" applyFill="1" applyBorder="1" applyAlignment="1">
      <alignment horizontal="right" vertical="top" wrapText="1"/>
    </xf>
    <xf numFmtId="0" fontId="12" fillId="33" borderId="23" xfId="0" applyNumberFormat="1" applyFont="1" applyFill="1" applyBorder="1" applyAlignment="1">
      <alignment horizontal="center" vertical="top" wrapText="1"/>
    </xf>
    <xf numFmtId="4" fontId="12" fillId="33" borderId="24" xfId="0" applyNumberFormat="1" applyFont="1" applyFill="1" applyBorder="1" applyAlignment="1">
      <alignment horizontal="righ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top" wrapText="1"/>
    </xf>
    <xf numFmtId="0" fontId="5" fillId="33" borderId="27" xfId="0" applyNumberFormat="1" applyFont="1" applyFill="1" applyBorder="1" applyAlignment="1">
      <alignment horizontal="center" vertical="top" wrapText="1"/>
    </xf>
    <xf numFmtId="0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NumberFormat="1" applyFont="1" applyFill="1" applyBorder="1" applyAlignment="1">
      <alignment horizontal="left" vertical="top" wrapText="1"/>
    </xf>
    <xf numFmtId="0" fontId="12" fillId="0" borderId="22" xfId="0" applyNumberFormat="1" applyFont="1" applyFill="1" applyBorder="1" applyAlignment="1">
      <alignment horizontal="left" vertical="top" wrapText="1"/>
    </xf>
    <xf numFmtId="0" fontId="2" fillId="33" borderId="18" xfId="0" applyNumberFormat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4" fontId="12" fillId="0" borderId="21" xfId="0" applyNumberFormat="1" applyFont="1" applyFill="1" applyBorder="1" applyAlignment="1">
      <alignment vertical="top" wrapText="1"/>
    </xf>
    <xf numFmtId="4" fontId="12" fillId="33" borderId="23" xfId="0" applyNumberFormat="1" applyFont="1" applyFill="1" applyBorder="1" applyAlignment="1">
      <alignment vertical="top" wrapText="1"/>
    </xf>
    <xf numFmtId="0" fontId="12" fillId="0" borderId="3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top" wrapText="1"/>
    </xf>
    <xf numFmtId="0" fontId="12" fillId="33" borderId="33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 vertical="top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" fillId="33" borderId="41" xfId="0" applyNumberFormat="1" applyFont="1" applyFill="1" applyBorder="1" applyAlignment="1">
      <alignment horizontal="left" vertical="top" wrapText="1"/>
    </xf>
    <xf numFmtId="0" fontId="2" fillId="33" borderId="42" xfId="0" applyNumberFormat="1" applyFont="1" applyFill="1" applyBorder="1" applyAlignment="1">
      <alignment horizontal="right" vertical="top" wrapText="1"/>
    </xf>
    <xf numFmtId="0" fontId="2" fillId="33" borderId="43" xfId="0" applyNumberFormat="1" applyFont="1" applyFill="1" applyBorder="1" applyAlignment="1">
      <alignment horizontal="right" vertical="top" wrapText="1"/>
    </xf>
    <xf numFmtId="0" fontId="2" fillId="33" borderId="44" xfId="0" applyNumberFormat="1" applyFont="1" applyFill="1" applyBorder="1" applyAlignment="1">
      <alignment horizontal="right" vertical="top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12" fillId="33" borderId="47" xfId="0" applyNumberFormat="1" applyFont="1" applyFill="1" applyBorder="1" applyAlignment="1">
      <alignment horizontal="right" vertical="top" wrapText="1"/>
    </xf>
    <xf numFmtId="0" fontId="12" fillId="33" borderId="23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16">
      <selection activeCell="A96" sqref="A96:H116"/>
    </sheetView>
  </sheetViews>
  <sheetFormatPr defaultColWidth="9.140625" defaultRowHeight="12.75" outlineLevelRow="1"/>
  <cols>
    <col min="1" max="1" width="6.7109375" style="1" customWidth="1"/>
    <col min="2" max="2" width="33.00390625" style="1" customWidth="1"/>
    <col min="3" max="3" width="11.140625" style="1" customWidth="1"/>
    <col min="4" max="4" width="27.421875" style="1" customWidth="1"/>
    <col min="5" max="5" width="6.7109375" style="1" customWidth="1"/>
    <col min="6" max="6" width="13.140625" style="1" customWidth="1"/>
    <col min="7" max="7" width="12.140625" style="1" customWidth="1"/>
    <col min="8" max="8" width="8.140625" style="1" customWidth="1"/>
    <col min="9" max="9" width="13.7109375" style="34" customWidth="1"/>
  </cols>
  <sheetData>
    <row r="1" spans="1:9" s="1" customFormat="1" ht="13.5" customHeight="1" hidden="1" outlineLevel="1">
      <c r="A1" s="79" t="s">
        <v>0</v>
      </c>
      <c r="B1" s="79"/>
      <c r="C1" s="79"/>
      <c r="D1" s="79"/>
      <c r="E1" s="79"/>
      <c r="F1" s="79"/>
      <c r="G1" s="79"/>
      <c r="H1" s="79"/>
      <c r="I1" s="32"/>
    </row>
    <row r="2" spans="1:9" s="1" customFormat="1" ht="15" customHeight="1" hidden="1" outlineLevel="1">
      <c r="A2" s="80" t="s">
        <v>1</v>
      </c>
      <c r="B2" s="80"/>
      <c r="C2" s="81"/>
      <c r="D2" s="81"/>
      <c r="E2" s="81"/>
      <c r="F2" s="81"/>
      <c r="G2" s="81"/>
      <c r="H2" s="81"/>
      <c r="I2" s="32"/>
    </row>
    <row r="3" spans="1:9" s="1" customFormat="1" ht="13.5" customHeight="1" hidden="1" outlineLevel="1">
      <c r="A3" s="80" t="s">
        <v>2</v>
      </c>
      <c r="B3" s="80"/>
      <c r="C3" s="80"/>
      <c r="D3" s="80"/>
      <c r="E3" s="80"/>
      <c r="F3" s="80"/>
      <c r="G3" s="80"/>
      <c r="H3" s="80"/>
      <c r="I3" s="32"/>
    </row>
    <row r="4" spans="1:9" s="1" customFormat="1" ht="13.5" customHeight="1" hidden="1" outlineLevel="1">
      <c r="A4" s="76" t="s">
        <v>3</v>
      </c>
      <c r="B4" s="76"/>
      <c r="C4" s="76"/>
      <c r="D4" s="76"/>
      <c r="E4" s="76"/>
      <c r="F4" s="76"/>
      <c r="G4" s="76"/>
      <c r="H4" s="76"/>
      <c r="I4" s="32"/>
    </row>
    <row r="5" spans="1:9" s="1" customFormat="1" ht="13.5" customHeight="1" hidden="1" outlineLevel="1">
      <c r="A5" s="76" t="s">
        <v>4</v>
      </c>
      <c r="B5" s="76"/>
      <c r="C5" s="76"/>
      <c r="D5" s="76"/>
      <c r="E5" s="76"/>
      <c r="F5" s="76"/>
      <c r="G5" s="76"/>
      <c r="H5" s="76"/>
      <c r="I5" s="32"/>
    </row>
    <row r="6" spans="1:9" s="1" customFormat="1" ht="13.5" customHeight="1" hidden="1" outlineLevel="1">
      <c r="A6" s="76" t="s">
        <v>5</v>
      </c>
      <c r="B6" s="76"/>
      <c r="C6" s="76"/>
      <c r="D6" s="76"/>
      <c r="E6" s="76"/>
      <c r="F6" s="76"/>
      <c r="G6" s="76"/>
      <c r="H6" s="76"/>
      <c r="I6" s="32"/>
    </row>
    <row r="7" spans="1:9" s="1" customFormat="1" ht="13.5" customHeight="1" hidden="1" outlineLevel="1" thickBot="1">
      <c r="A7" s="76" t="s">
        <v>2</v>
      </c>
      <c r="B7" s="76"/>
      <c r="C7" s="76"/>
      <c r="D7" s="76"/>
      <c r="E7" s="76"/>
      <c r="F7" s="76"/>
      <c r="G7" s="76"/>
      <c r="H7" s="76"/>
      <c r="I7" s="32"/>
    </row>
    <row r="8" spans="1:9" s="1" customFormat="1" ht="13.5" customHeight="1" hidden="1" outlineLevel="1" thickBot="1">
      <c r="A8" s="78" t="s">
        <v>6</v>
      </c>
      <c r="B8" s="78" t="s">
        <v>7</v>
      </c>
      <c r="C8" s="78" t="s">
        <v>8</v>
      </c>
      <c r="D8" s="78" t="s">
        <v>9</v>
      </c>
      <c r="E8" s="78" t="s">
        <v>10</v>
      </c>
      <c r="F8" s="78" t="s">
        <v>11</v>
      </c>
      <c r="G8" s="78"/>
      <c r="H8" s="19"/>
      <c r="I8" s="32"/>
    </row>
    <row r="9" spans="1:9" s="1" customFormat="1" ht="54" customHeight="1" hidden="1" outlineLevel="1">
      <c r="A9" s="78"/>
      <c r="B9" s="78"/>
      <c r="C9" s="78"/>
      <c r="D9" s="78"/>
      <c r="E9" s="78"/>
      <c r="F9" s="2" t="s">
        <v>12</v>
      </c>
      <c r="G9" s="44" t="s">
        <v>13</v>
      </c>
      <c r="H9" s="20" t="s">
        <v>14</v>
      </c>
      <c r="I9" s="32"/>
    </row>
    <row r="10" spans="1:9" s="1" customFormat="1" ht="13.5" customHeight="1" hidden="1" outlineLevel="1" thickBot="1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20</v>
      </c>
      <c r="G10" s="43" t="s">
        <v>21</v>
      </c>
      <c r="H10" s="18" t="s">
        <v>24</v>
      </c>
      <c r="I10" s="32"/>
    </row>
    <row r="11" spans="1:9" s="1" customFormat="1" ht="54.75" customHeight="1" hidden="1" outlineLevel="1">
      <c r="A11" s="4" t="s">
        <v>15</v>
      </c>
      <c r="B11" s="5" t="s">
        <v>25</v>
      </c>
      <c r="C11" s="4" t="s">
        <v>26</v>
      </c>
      <c r="D11" s="5" t="s">
        <v>27</v>
      </c>
      <c r="E11" s="16" t="s">
        <v>28</v>
      </c>
      <c r="F11" s="6">
        <f>982678.05</f>
        <v>982678.05</v>
      </c>
      <c r="G11" s="42">
        <f>596712</f>
        <v>596712</v>
      </c>
      <c r="H11" s="17" t="s">
        <v>29</v>
      </c>
      <c r="I11" s="32"/>
    </row>
    <row r="12" spans="1:9" s="1" customFormat="1" ht="42" customHeight="1" hidden="1" outlineLevel="1">
      <c r="A12" s="4" t="s">
        <v>16</v>
      </c>
      <c r="B12" s="5" t="s">
        <v>30</v>
      </c>
      <c r="C12" s="4" t="s">
        <v>31</v>
      </c>
      <c r="D12" s="5" t="s">
        <v>32</v>
      </c>
      <c r="E12" s="16" t="s">
        <v>33</v>
      </c>
      <c r="F12" s="6">
        <f>562295</f>
        <v>562295</v>
      </c>
      <c r="G12" s="42">
        <f>22492</f>
        <v>22492</v>
      </c>
      <c r="H12" s="17" t="s">
        <v>34</v>
      </c>
      <c r="I12" s="32"/>
    </row>
    <row r="13" spans="1:9" s="11" customFormat="1" ht="33.75" customHeight="1" hidden="1" outlineLevel="1">
      <c r="A13" s="9" t="s">
        <v>17</v>
      </c>
      <c r="B13" s="10" t="s">
        <v>30</v>
      </c>
      <c r="C13" s="9" t="s">
        <v>35</v>
      </c>
      <c r="D13" s="10" t="s">
        <v>36</v>
      </c>
      <c r="E13" s="22" t="s">
        <v>37</v>
      </c>
      <c r="F13" s="8">
        <f>2833767.3</f>
        <v>2833767.3</v>
      </c>
      <c r="G13" s="39">
        <f>1242649</f>
        <v>1242649</v>
      </c>
      <c r="H13" s="23" t="s">
        <v>38</v>
      </c>
      <c r="I13" s="33"/>
    </row>
    <row r="14" spans="1:9" s="11" customFormat="1" ht="66" customHeight="1" hidden="1" outlineLevel="1">
      <c r="A14" s="9" t="s">
        <v>18</v>
      </c>
      <c r="B14" s="10" t="s">
        <v>39</v>
      </c>
      <c r="C14" s="9" t="s">
        <v>40</v>
      </c>
      <c r="D14" s="10" t="s">
        <v>41</v>
      </c>
      <c r="E14" s="22" t="s">
        <v>42</v>
      </c>
      <c r="F14" s="8">
        <f>448858.02</f>
        <v>448858.02</v>
      </c>
      <c r="G14" s="39">
        <f>76800</f>
        <v>76800</v>
      </c>
      <c r="H14" s="23" t="s">
        <v>43</v>
      </c>
      <c r="I14" s="33"/>
    </row>
    <row r="15" spans="1:9" s="11" customFormat="1" ht="54.75" customHeight="1" hidden="1" outlineLevel="1">
      <c r="A15" s="9" t="s">
        <v>19</v>
      </c>
      <c r="B15" s="10" t="s">
        <v>44</v>
      </c>
      <c r="C15" s="9" t="s">
        <v>45</v>
      </c>
      <c r="D15" s="10" t="s">
        <v>46</v>
      </c>
      <c r="E15" s="22" t="s">
        <v>47</v>
      </c>
      <c r="F15" s="8">
        <f>2349593.04</f>
        <v>2349593.04</v>
      </c>
      <c r="G15" s="39">
        <f>1050075</f>
        <v>1050075</v>
      </c>
      <c r="H15" s="23" t="s">
        <v>48</v>
      </c>
      <c r="I15" s="33"/>
    </row>
    <row r="16" spans="1:9" s="11" customFormat="1" ht="54.75" customHeight="1" hidden="1" outlineLevel="1">
      <c r="A16" s="9" t="s">
        <v>20</v>
      </c>
      <c r="B16" s="10" t="s">
        <v>49</v>
      </c>
      <c r="C16" s="9" t="s">
        <v>50</v>
      </c>
      <c r="D16" s="10" t="s">
        <v>51</v>
      </c>
      <c r="E16" s="22" t="s">
        <v>52</v>
      </c>
      <c r="F16" s="8">
        <f>184428.24</f>
        <v>184428.24</v>
      </c>
      <c r="G16" s="39">
        <f>84000</f>
        <v>84000</v>
      </c>
      <c r="H16" s="23" t="s">
        <v>53</v>
      </c>
      <c r="I16" s="33"/>
    </row>
    <row r="17" spans="1:9" s="11" customFormat="1" ht="66" customHeight="1" hidden="1" outlineLevel="1">
      <c r="A17" s="9" t="s">
        <v>21</v>
      </c>
      <c r="B17" s="10" t="s">
        <v>54</v>
      </c>
      <c r="C17" s="9" t="s">
        <v>55</v>
      </c>
      <c r="D17" s="10" t="s">
        <v>56</v>
      </c>
      <c r="E17" s="22" t="s">
        <v>57</v>
      </c>
      <c r="F17" s="8">
        <f>475171.66</f>
        <v>475171.66</v>
      </c>
      <c r="G17" s="39">
        <f>115200</f>
        <v>115200</v>
      </c>
      <c r="H17" s="23" t="s">
        <v>43</v>
      </c>
      <c r="I17" s="33"/>
    </row>
    <row r="18" spans="1:9" s="1" customFormat="1" ht="54.75" customHeight="1" hidden="1" outlineLevel="1">
      <c r="A18" s="4" t="s">
        <v>22</v>
      </c>
      <c r="B18" s="5" t="s">
        <v>58</v>
      </c>
      <c r="C18" s="4" t="s">
        <v>59</v>
      </c>
      <c r="D18" s="5" t="s">
        <v>60</v>
      </c>
      <c r="E18" s="16" t="s">
        <v>61</v>
      </c>
      <c r="F18" s="6">
        <f>350000</f>
        <v>350000</v>
      </c>
      <c r="G18" s="42">
        <f>98000</f>
        <v>98000</v>
      </c>
      <c r="H18" s="17" t="s">
        <v>62</v>
      </c>
      <c r="I18" s="32"/>
    </row>
    <row r="19" spans="1:9" s="11" customFormat="1" ht="45" customHeight="1" hidden="1" outlineLevel="1">
      <c r="A19" s="9" t="s">
        <v>23</v>
      </c>
      <c r="B19" s="10" t="s">
        <v>63</v>
      </c>
      <c r="C19" s="9" t="s">
        <v>64</v>
      </c>
      <c r="D19" s="10" t="s">
        <v>65</v>
      </c>
      <c r="E19" s="22" t="s">
        <v>66</v>
      </c>
      <c r="F19" s="8">
        <f>99160</f>
        <v>99160</v>
      </c>
      <c r="G19" s="41" t="s">
        <v>2</v>
      </c>
      <c r="H19" s="23" t="s">
        <v>67</v>
      </c>
      <c r="I19" s="33"/>
    </row>
    <row r="20" spans="1:9" s="1" customFormat="1" ht="45" customHeight="1" hidden="1" outlineLevel="1">
      <c r="A20" s="4" t="s">
        <v>24</v>
      </c>
      <c r="B20" s="5" t="s">
        <v>68</v>
      </c>
      <c r="C20" s="4" t="s">
        <v>69</v>
      </c>
      <c r="D20" s="5" t="s">
        <v>70</v>
      </c>
      <c r="E20" s="16" t="s">
        <v>71</v>
      </c>
      <c r="F20" s="6">
        <f>45000</f>
        <v>45000</v>
      </c>
      <c r="G20" s="38" t="s">
        <v>2</v>
      </c>
      <c r="H20" s="17" t="s">
        <v>38</v>
      </c>
      <c r="I20" s="32"/>
    </row>
    <row r="21" spans="1:9" s="1" customFormat="1" ht="33.75" customHeight="1" hidden="1" outlineLevel="1">
      <c r="A21" s="4" t="s">
        <v>72</v>
      </c>
      <c r="B21" s="5" t="s">
        <v>73</v>
      </c>
      <c r="C21" s="4" t="s">
        <v>74</v>
      </c>
      <c r="D21" s="5" t="s">
        <v>75</v>
      </c>
      <c r="E21" s="16" t="s">
        <v>76</v>
      </c>
      <c r="F21" s="6">
        <f>650000</f>
        <v>650000</v>
      </c>
      <c r="G21" s="38" t="s">
        <v>2</v>
      </c>
      <c r="H21" s="17" t="s">
        <v>77</v>
      </c>
      <c r="I21" s="32"/>
    </row>
    <row r="22" spans="1:9" s="1" customFormat="1" ht="45" customHeight="1" hidden="1" outlineLevel="1">
      <c r="A22" s="4" t="s">
        <v>78</v>
      </c>
      <c r="B22" s="5" t="s">
        <v>79</v>
      </c>
      <c r="C22" s="4" t="s">
        <v>80</v>
      </c>
      <c r="D22" s="5" t="s">
        <v>81</v>
      </c>
      <c r="E22" s="16" t="s">
        <v>82</v>
      </c>
      <c r="F22" s="6">
        <f>130000</f>
        <v>130000</v>
      </c>
      <c r="G22" s="42">
        <f>36400</f>
        <v>36400</v>
      </c>
      <c r="H22" s="17" t="s">
        <v>83</v>
      </c>
      <c r="I22" s="32"/>
    </row>
    <row r="23" spans="1:9" s="1" customFormat="1" ht="33.75" customHeight="1" hidden="1" outlineLevel="1">
      <c r="A23" s="4" t="s">
        <v>84</v>
      </c>
      <c r="B23" s="5" t="s">
        <v>85</v>
      </c>
      <c r="C23" s="4" t="s">
        <v>86</v>
      </c>
      <c r="D23" s="5" t="s">
        <v>87</v>
      </c>
      <c r="E23" s="16" t="s">
        <v>88</v>
      </c>
      <c r="F23" s="6">
        <f>170000</f>
        <v>170000</v>
      </c>
      <c r="G23" s="38" t="s">
        <v>2</v>
      </c>
      <c r="H23" s="17" t="s">
        <v>83</v>
      </c>
      <c r="I23" s="32"/>
    </row>
    <row r="24" spans="1:9" s="1" customFormat="1" ht="45" customHeight="1" hidden="1" outlineLevel="1">
      <c r="A24" s="4" t="s">
        <v>89</v>
      </c>
      <c r="B24" s="5" t="s">
        <v>92</v>
      </c>
      <c r="C24" s="4" t="s">
        <v>93</v>
      </c>
      <c r="D24" s="5" t="s">
        <v>94</v>
      </c>
      <c r="E24" s="16" t="s">
        <v>95</v>
      </c>
      <c r="F24" s="6">
        <f>2800000</f>
        <v>2800000</v>
      </c>
      <c r="G24" s="42">
        <f>1568000</f>
        <v>1568000</v>
      </c>
      <c r="H24" s="17" t="s">
        <v>48</v>
      </c>
      <c r="I24" s="32"/>
    </row>
    <row r="25" spans="1:9" s="1" customFormat="1" ht="85.5" customHeight="1" hidden="1" outlineLevel="1">
      <c r="A25" s="4" t="s">
        <v>91</v>
      </c>
      <c r="B25" s="5" t="s">
        <v>97</v>
      </c>
      <c r="C25" s="4" t="s">
        <v>98</v>
      </c>
      <c r="D25" s="5" t="s">
        <v>99</v>
      </c>
      <c r="E25" s="16" t="s">
        <v>100</v>
      </c>
      <c r="F25" s="6">
        <f>2917897.89</f>
        <v>2917897.89</v>
      </c>
      <c r="G25" s="42">
        <f>2219808.28</f>
        <v>2219808.28</v>
      </c>
      <c r="H25" s="17" t="s">
        <v>48</v>
      </c>
      <c r="I25" s="32"/>
    </row>
    <row r="26" spans="1:9" s="1" customFormat="1" ht="117.75" customHeight="1" hidden="1" outlineLevel="1">
      <c r="A26" s="4" t="s">
        <v>96</v>
      </c>
      <c r="B26" s="5" t="s">
        <v>102</v>
      </c>
      <c r="C26" s="4" t="s">
        <v>103</v>
      </c>
      <c r="D26" s="5" t="s">
        <v>104</v>
      </c>
      <c r="E26" s="16" t="s">
        <v>105</v>
      </c>
      <c r="F26" s="6">
        <f>4819685</f>
        <v>4819685</v>
      </c>
      <c r="G26" s="42">
        <f>1542299</f>
        <v>1542299</v>
      </c>
      <c r="H26" s="17" t="s">
        <v>106</v>
      </c>
      <c r="I26" s="32"/>
    </row>
    <row r="27" spans="1:9" s="1" customFormat="1" ht="66" customHeight="1" hidden="1" outlineLevel="1">
      <c r="A27" s="4" t="s">
        <v>101</v>
      </c>
      <c r="B27" s="5" t="s">
        <v>108</v>
      </c>
      <c r="C27" s="4" t="s">
        <v>109</v>
      </c>
      <c r="D27" s="5" t="s">
        <v>110</v>
      </c>
      <c r="E27" s="16" t="s">
        <v>111</v>
      </c>
      <c r="F27" s="6">
        <f>769350</f>
        <v>769350</v>
      </c>
      <c r="G27" s="38" t="s">
        <v>2</v>
      </c>
      <c r="H27" s="17" t="s">
        <v>106</v>
      </c>
      <c r="I27" s="32"/>
    </row>
    <row r="28" spans="1:9" s="1" customFormat="1" ht="54.75" customHeight="1" hidden="1" outlineLevel="1">
      <c r="A28" s="4" t="s">
        <v>107</v>
      </c>
      <c r="B28" s="5" t="s">
        <v>113</v>
      </c>
      <c r="C28" s="4" t="s">
        <v>114</v>
      </c>
      <c r="D28" s="5" t="s">
        <v>115</v>
      </c>
      <c r="E28" s="16" t="s">
        <v>116</v>
      </c>
      <c r="F28" s="6">
        <f>550000</f>
        <v>550000</v>
      </c>
      <c r="G28" s="38" t="s">
        <v>2</v>
      </c>
      <c r="H28" s="17" t="s">
        <v>106</v>
      </c>
      <c r="I28" s="32"/>
    </row>
    <row r="29" spans="1:9" s="1" customFormat="1" ht="66" customHeight="1" hidden="1" outlineLevel="1">
      <c r="A29" s="4" t="s">
        <v>112</v>
      </c>
      <c r="B29" s="5" t="s">
        <v>118</v>
      </c>
      <c r="C29" s="4" t="s">
        <v>119</v>
      </c>
      <c r="D29" s="5" t="s">
        <v>120</v>
      </c>
      <c r="E29" s="16" t="s">
        <v>90</v>
      </c>
      <c r="F29" s="6">
        <f>3360000</f>
        <v>3360000</v>
      </c>
      <c r="G29" s="38" t="s">
        <v>2</v>
      </c>
      <c r="H29" s="17" t="s">
        <v>121</v>
      </c>
      <c r="I29" s="32"/>
    </row>
    <row r="30" spans="1:9" s="1" customFormat="1" ht="66" customHeight="1" hidden="1" outlineLevel="1">
      <c r="A30" s="4" t="s">
        <v>117</v>
      </c>
      <c r="B30" s="5" t="s">
        <v>123</v>
      </c>
      <c r="C30" s="4" t="s">
        <v>124</v>
      </c>
      <c r="D30" s="5" t="s">
        <v>125</v>
      </c>
      <c r="E30" s="16" t="s">
        <v>126</v>
      </c>
      <c r="F30" s="6">
        <f>486309</f>
        <v>486309</v>
      </c>
      <c r="G30" s="38" t="s">
        <v>2</v>
      </c>
      <c r="H30" s="17" t="s">
        <v>106</v>
      </c>
      <c r="I30" s="32"/>
    </row>
    <row r="31" spans="1:9" s="1" customFormat="1" ht="45" customHeight="1" hidden="1" outlineLevel="1">
      <c r="A31" s="4" t="s">
        <v>122</v>
      </c>
      <c r="B31" s="5" t="s">
        <v>128</v>
      </c>
      <c r="C31" s="4" t="s">
        <v>129</v>
      </c>
      <c r="D31" s="5" t="s">
        <v>130</v>
      </c>
      <c r="E31" s="16" t="s">
        <v>131</v>
      </c>
      <c r="F31" s="6">
        <f>414000</f>
        <v>414000</v>
      </c>
      <c r="G31" s="38" t="s">
        <v>2</v>
      </c>
      <c r="H31" s="17" t="s">
        <v>48</v>
      </c>
      <c r="I31" s="32"/>
    </row>
    <row r="32" spans="1:9" s="1" customFormat="1" ht="54.75" customHeight="1" hidden="1" outlineLevel="1">
      <c r="A32" s="4" t="s">
        <v>127</v>
      </c>
      <c r="B32" s="5" t="s">
        <v>133</v>
      </c>
      <c r="C32" s="4" t="s">
        <v>134</v>
      </c>
      <c r="D32" s="5" t="s">
        <v>135</v>
      </c>
      <c r="E32" s="16" t="s">
        <v>136</v>
      </c>
      <c r="F32" s="6">
        <f>563000</f>
        <v>563000</v>
      </c>
      <c r="G32" s="42">
        <f>90080</f>
        <v>90080</v>
      </c>
      <c r="H32" s="17" t="s">
        <v>48</v>
      </c>
      <c r="I32" s="32"/>
    </row>
    <row r="33" spans="1:9" s="1" customFormat="1" ht="45" customHeight="1" hidden="1" outlineLevel="1">
      <c r="A33" s="4" t="s">
        <v>132</v>
      </c>
      <c r="B33" s="5" t="s">
        <v>138</v>
      </c>
      <c r="C33" s="4" t="s">
        <v>139</v>
      </c>
      <c r="D33" s="5" t="s">
        <v>140</v>
      </c>
      <c r="E33" s="16" t="s">
        <v>141</v>
      </c>
      <c r="F33" s="6">
        <f>120000</f>
        <v>120000</v>
      </c>
      <c r="G33" s="38" t="s">
        <v>2</v>
      </c>
      <c r="H33" s="17" t="s">
        <v>48</v>
      </c>
      <c r="I33" s="32"/>
    </row>
    <row r="34" spans="1:9" s="1" customFormat="1" ht="45" customHeight="1" hidden="1" outlineLevel="1">
      <c r="A34" s="4" t="s">
        <v>137</v>
      </c>
      <c r="B34" s="5" t="s">
        <v>143</v>
      </c>
      <c r="C34" s="4" t="s">
        <v>144</v>
      </c>
      <c r="D34" s="5" t="s">
        <v>145</v>
      </c>
      <c r="E34" s="16" t="s">
        <v>146</v>
      </c>
      <c r="F34" s="6">
        <f>420000</f>
        <v>420000</v>
      </c>
      <c r="G34" s="42">
        <f>67200</f>
        <v>67200</v>
      </c>
      <c r="H34" s="17" t="s">
        <v>48</v>
      </c>
      <c r="I34" s="32"/>
    </row>
    <row r="35" spans="1:9" s="1" customFormat="1" ht="45" customHeight="1" hidden="1" outlineLevel="1">
      <c r="A35" s="4" t="s">
        <v>142</v>
      </c>
      <c r="B35" s="5" t="s">
        <v>148</v>
      </c>
      <c r="C35" s="4" t="s">
        <v>149</v>
      </c>
      <c r="D35" s="5" t="s">
        <v>150</v>
      </c>
      <c r="E35" s="16" t="s">
        <v>57</v>
      </c>
      <c r="F35" s="6">
        <f>340000</f>
        <v>340000</v>
      </c>
      <c r="G35" s="38" t="s">
        <v>2</v>
      </c>
      <c r="H35" s="17" t="s">
        <v>34</v>
      </c>
      <c r="I35" s="32"/>
    </row>
    <row r="36" spans="1:9" s="11" customFormat="1" ht="33.75" customHeight="1" hidden="1" outlineLevel="1">
      <c r="A36" s="4" t="s">
        <v>147</v>
      </c>
      <c r="B36" s="10" t="s">
        <v>152</v>
      </c>
      <c r="C36" s="9" t="s">
        <v>153</v>
      </c>
      <c r="D36" s="10" t="s">
        <v>154</v>
      </c>
      <c r="E36" s="22" t="s">
        <v>24</v>
      </c>
      <c r="F36" s="8">
        <f>10000</f>
        <v>10000</v>
      </c>
      <c r="G36" s="41" t="s">
        <v>2</v>
      </c>
      <c r="H36" s="23" t="s">
        <v>38</v>
      </c>
      <c r="I36" s="33"/>
    </row>
    <row r="37" spans="1:9" s="11" customFormat="1" ht="45" customHeight="1" hidden="1" outlineLevel="1">
      <c r="A37" s="4" t="s">
        <v>151</v>
      </c>
      <c r="B37" s="10" t="s">
        <v>156</v>
      </c>
      <c r="C37" s="9" t="s">
        <v>157</v>
      </c>
      <c r="D37" s="10" t="s">
        <v>158</v>
      </c>
      <c r="E37" s="22" t="s">
        <v>117</v>
      </c>
      <c r="F37" s="8">
        <f>34835</f>
        <v>34835</v>
      </c>
      <c r="G37" s="41" t="s">
        <v>2</v>
      </c>
      <c r="H37" s="23" t="s">
        <v>106</v>
      </c>
      <c r="I37" s="33"/>
    </row>
    <row r="38" spans="1:9" s="11" customFormat="1" ht="45" customHeight="1" hidden="1" outlineLevel="1">
      <c r="A38" s="4" t="s">
        <v>155</v>
      </c>
      <c r="B38" s="10" t="s">
        <v>160</v>
      </c>
      <c r="C38" s="9" t="s">
        <v>161</v>
      </c>
      <c r="D38" s="10" t="s">
        <v>162</v>
      </c>
      <c r="E38" s="22" t="s">
        <v>163</v>
      </c>
      <c r="F38" s="8">
        <f>40000</f>
        <v>40000</v>
      </c>
      <c r="G38" s="41" t="s">
        <v>2</v>
      </c>
      <c r="H38" s="23" t="s">
        <v>67</v>
      </c>
      <c r="I38" s="33"/>
    </row>
    <row r="39" spans="1:9" s="11" customFormat="1" ht="45" customHeight="1" hidden="1" outlineLevel="1">
      <c r="A39" s="4" t="s">
        <v>159</v>
      </c>
      <c r="B39" s="10" t="s">
        <v>165</v>
      </c>
      <c r="C39" s="9" t="s">
        <v>166</v>
      </c>
      <c r="D39" s="10" t="s">
        <v>167</v>
      </c>
      <c r="E39" s="22" t="s">
        <v>61</v>
      </c>
      <c r="F39" s="8">
        <f>350000</f>
        <v>350000</v>
      </c>
      <c r="G39" s="41" t="s">
        <v>2</v>
      </c>
      <c r="H39" s="23" t="s">
        <v>38</v>
      </c>
      <c r="I39" s="33"/>
    </row>
    <row r="40" spans="1:9" s="11" customFormat="1" ht="45" customHeight="1" hidden="1" outlineLevel="1">
      <c r="A40" s="4" t="s">
        <v>164</v>
      </c>
      <c r="B40" s="10" t="s">
        <v>169</v>
      </c>
      <c r="C40" s="9" t="s">
        <v>170</v>
      </c>
      <c r="D40" s="10" t="s">
        <v>171</v>
      </c>
      <c r="E40" s="22" t="s">
        <v>172</v>
      </c>
      <c r="F40" s="8">
        <f>50000</f>
        <v>50000</v>
      </c>
      <c r="G40" s="41" t="s">
        <v>2</v>
      </c>
      <c r="H40" s="23" t="s">
        <v>106</v>
      </c>
      <c r="I40" s="33"/>
    </row>
    <row r="41" spans="1:9" s="11" customFormat="1" ht="45" customHeight="1" hidden="1" outlineLevel="1">
      <c r="A41" s="4" t="s">
        <v>168</v>
      </c>
      <c r="B41" s="10" t="s">
        <v>174</v>
      </c>
      <c r="C41" s="9" t="s">
        <v>175</v>
      </c>
      <c r="D41" s="10" t="s">
        <v>176</v>
      </c>
      <c r="E41" s="22" t="s">
        <v>177</v>
      </c>
      <c r="F41" s="8">
        <f>429412.15</f>
        <v>429412.15</v>
      </c>
      <c r="G41" s="41" t="s">
        <v>2</v>
      </c>
      <c r="H41" s="23" t="s">
        <v>67</v>
      </c>
      <c r="I41" s="33"/>
    </row>
    <row r="42" spans="1:9" s="11" customFormat="1" ht="45" customHeight="1" hidden="1" outlineLevel="1">
      <c r="A42" s="4" t="s">
        <v>173</v>
      </c>
      <c r="B42" s="10" t="s">
        <v>179</v>
      </c>
      <c r="C42" s="9" t="s">
        <v>180</v>
      </c>
      <c r="D42" s="10" t="s">
        <v>181</v>
      </c>
      <c r="E42" s="22" t="s">
        <v>182</v>
      </c>
      <c r="F42" s="8">
        <f>370000</f>
        <v>370000</v>
      </c>
      <c r="G42" s="41" t="s">
        <v>2</v>
      </c>
      <c r="H42" s="23" t="s">
        <v>38</v>
      </c>
      <c r="I42" s="33"/>
    </row>
    <row r="43" spans="1:9" s="11" customFormat="1" ht="54.75" customHeight="1" hidden="1" outlineLevel="1">
      <c r="A43" s="4" t="s">
        <v>178</v>
      </c>
      <c r="B43" s="10" t="s">
        <v>184</v>
      </c>
      <c r="C43" s="9" t="s">
        <v>185</v>
      </c>
      <c r="D43" s="10" t="s">
        <v>186</v>
      </c>
      <c r="E43" s="22" t="s">
        <v>187</v>
      </c>
      <c r="F43" s="8">
        <f>1004240.64</f>
        <v>1004240.64</v>
      </c>
      <c r="G43" s="39">
        <f>75053.26</f>
        <v>75053.26</v>
      </c>
      <c r="H43" s="23" t="s">
        <v>67</v>
      </c>
      <c r="I43" s="33"/>
    </row>
    <row r="44" spans="1:9" s="11" customFormat="1" ht="66" customHeight="1" hidden="1" outlineLevel="1">
      <c r="A44" s="4" t="s">
        <v>183</v>
      </c>
      <c r="B44" s="10" t="s">
        <v>189</v>
      </c>
      <c r="C44" s="9" t="s">
        <v>190</v>
      </c>
      <c r="D44" s="10" t="s">
        <v>191</v>
      </c>
      <c r="E44" s="22" t="s">
        <v>192</v>
      </c>
      <c r="F44" s="8">
        <f>19161715.7</f>
        <v>19161715.7</v>
      </c>
      <c r="G44" s="39">
        <f>4381587</f>
        <v>4381587</v>
      </c>
      <c r="H44" s="23" t="s">
        <v>193</v>
      </c>
      <c r="I44" s="33"/>
    </row>
    <row r="45" spans="1:9" s="11" customFormat="1" ht="66" customHeight="1" hidden="1" outlineLevel="1">
      <c r="A45" s="4" t="s">
        <v>188</v>
      </c>
      <c r="B45" s="10" t="s">
        <v>195</v>
      </c>
      <c r="C45" s="9" t="s">
        <v>196</v>
      </c>
      <c r="D45" s="10" t="s">
        <v>197</v>
      </c>
      <c r="E45" s="22" t="s">
        <v>126</v>
      </c>
      <c r="F45" s="8">
        <f>582856</f>
        <v>582856</v>
      </c>
      <c r="G45" s="41" t="s">
        <v>2</v>
      </c>
      <c r="H45" s="23" t="s">
        <v>90</v>
      </c>
      <c r="I45" s="33"/>
    </row>
    <row r="46" spans="1:9" s="1" customFormat="1" ht="45" customHeight="1" hidden="1" outlineLevel="1">
      <c r="A46" s="4" t="s">
        <v>194</v>
      </c>
      <c r="B46" s="5" t="s">
        <v>199</v>
      </c>
      <c r="C46" s="4" t="s">
        <v>200</v>
      </c>
      <c r="D46" s="5" t="s">
        <v>201</v>
      </c>
      <c r="E46" s="16" t="s">
        <v>202</v>
      </c>
      <c r="F46" s="6">
        <f>681500</f>
        <v>681500</v>
      </c>
      <c r="G46" s="42">
        <f>633795</f>
        <v>633795</v>
      </c>
      <c r="H46" s="17" t="s">
        <v>203</v>
      </c>
      <c r="I46" s="32"/>
    </row>
    <row r="47" spans="1:9" s="11" customFormat="1" ht="54.75" customHeight="1" hidden="1" outlineLevel="1">
      <c r="A47" s="4" t="s">
        <v>198</v>
      </c>
      <c r="B47" s="10" t="s">
        <v>205</v>
      </c>
      <c r="C47" s="9" t="s">
        <v>206</v>
      </c>
      <c r="D47" s="10" t="s">
        <v>207</v>
      </c>
      <c r="E47" s="22" t="s">
        <v>208</v>
      </c>
      <c r="F47" s="8">
        <f>634000</f>
        <v>634000</v>
      </c>
      <c r="G47" s="41" t="s">
        <v>2</v>
      </c>
      <c r="H47" s="23" t="s">
        <v>38</v>
      </c>
      <c r="I47" s="33"/>
    </row>
    <row r="48" spans="1:9" s="11" customFormat="1" ht="54.75" customHeight="1" hidden="1" outlineLevel="1">
      <c r="A48" s="4" t="s">
        <v>204</v>
      </c>
      <c r="B48" s="10" t="s">
        <v>210</v>
      </c>
      <c r="C48" s="9" t="s">
        <v>211</v>
      </c>
      <c r="D48" s="10" t="s">
        <v>212</v>
      </c>
      <c r="E48" s="22" t="s">
        <v>213</v>
      </c>
      <c r="F48" s="8">
        <f>414160</f>
        <v>414160</v>
      </c>
      <c r="G48" s="41" t="s">
        <v>2</v>
      </c>
      <c r="H48" s="23" t="s">
        <v>67</v>
      </c>
      <c r="I48" s="33"/>
    </row>
    <row r="49" spans="1:9" s="11" customFormat="1" ht="33.75" customHeight="1" hidden="1" outlineLevel="1">
      <c r="A49" s="4" t="s">
        <v>209</v>
      </c>
      <c r="B49" s="10" t="s">
        <v>214</v>
      </c>
      <c r="C49" s="9" t="s">
        <v>215</v>
      </c>
      <c r="D49" s="10" t="s">
        <v>216</v>
      </c>
      <c r="E49" s="22" t="s">
        <v>163</v>
      </c>
      <c r="F49" s="8">
        <f>40000</f>
        <v>40000</v>
      </c>
      <c r="G49" s="41" t="s">
        <v>2</v>
      </c>
      <c r="H49" s="23" t="s">
        <v>38</v>
      </c>
      <c r="I49" s="33"/>
    </row>
    <row r="50" spans="1:9" s="11" customFormat="1" ht="45" customHeight="1" hidden="1" outlineLevel="1">
      <c r="A50" s="4" t="s">
        <v>163</v>
      </c>
      <c r="B50" s="10" t="s">
        <v>218</v>
      </c>
      <c r="C50" s="9" t="s">
        <v>219</v>
      </c>
      <c r="D50" s="10" t="s">
        <v>220</v>
      </c>
      <c r="E50" s="22" t="s">
        <v>221</v>
      </c>
      <c r="F50" s="8">
        <f>70000</f>
        <v>70000</v>
      </c>
      <c r="G50" s="41" t="s">
        <v>2</v>
      </c>
      <c r="H50" s="23" t="s">
        <v>90</v>
      </c>
      <c r="I50" s="33"/>
    </row>
    <row r="51" spans="1:9" s="11" customFormat="1" ht="45" customHeight="1" hidden="1" outlineLevel="1">
      <c r="A51" s="4" t="s">
        <v>217</v>
      </c>
      <c r="B51" s="10" t="s">
        <v>223</v>
      </c>
      <c r="C51" s="9" t="s">
        <v>224</v>
      </c>
      <c r="D51" s="10" t="s">
        <v>225</v>
      </c>
      <c r="E51" s="22" t="s">
        <v>91</v>
      </c>
      <c r="F51" s="8">
        <f>15000</f>
        <v>15000</v>
      </c>
      <c r="G51" s="41" t="s">
        <v>2</v>
      </c>
      <c r="H51" s="23" t="s">
        <v>67</v>
      </c>
      <c r="I51" s="33"/>
    </row>
    <row r="52" spans="1:9" s="11" customFormat="1" ht="54.75" customHeight="1" hidden="1" outlineLevel="1">
      <c r="A52" s="4" t="s">
        <v>222</v>
      </c>
      <c r="B52" s="10" t="s">
        <v>227</v>
      </c>
      <c r="C52" s="9" t="s">
        <v>228</v>
      </c>
      <c r="D52" s="10" t="s">
        <v>229</v>
      </c>
      <c r="E52" s="22" t="s">
        <v>230</v>
      </c>
      <c r="F52" s="8">
        <f>2310702.79</f>
        <v>2310702.79</v>
      </c>
      <c r="G52" s="39">
        <f>450000</f>
        <v>450000</v>
      </c>
      <c r="H52" s="23" t="s">
        <v>90</v>
      </c>
      <c r="I52" s="33"/>
    </row>
    <row r="53" spans="1:9" s="11" customFormat="1" ht="45" customHeight="1" hidden="1" outlineLevel="1">
      <c r="A53" s="4" t="s">
        <v>226</v>
      </c>
      <c r="B53" s="10" t="s">
        <v>232</v>
      </c>
      <c r="C53" s="9" t="s">
        <v>233</v>
      </c>
      <c r="D53" s="10" t="s">
        <v>234</v>
      </c>
      <c r="E53" s="22" t="s">
        <v>235</v>
      </c>
      <c r="F53" s="8">
        <f>349386</f>
        <v>349386</v>
      </c>
      <c r="G53" s="41" t="s">
        <v>2</v>
      </c>
      <c r="H53" s="23" t="s">
        <v>67</v>
      </c>
      <c r="I53" s="33"/>
    </row>
    <row r="54" spans="1:9" s="11" customFormat="1" ht="45" customHeight="1" hidden="1" outlineLevel="1">
      <c r="A54" s="4" t="s">
        <v>231</v>
      </c>
      <c r="B54" s="10" t="s">
        <v>236</v>
      </c>
      <c r="C54" s="9" t="s">
        <v>237</v>
      </c>
      <c r="D54" s="10" t="s">
        <v>238</v>
      </c>
      <c r="E54" s="22" t="s">
        <v>188</v>
      </c>
      <c r="F54" s="8">
        <f>55714</f>
        <v>55714</v>
      </c>
      <c r="G54" s="39">
        <f>16800</f>
        <v>16800</v>
      </c>
      <c r="H54" s="23" t="s">
        <v>43</v>
      </c>
      <c r="I54" s="33"/>
    </row>
    <row r="55" spans="1:9" s="1" customFormat="1" ht="45" customHeight="1" hidden="1" outlineLevel="1">
      <c r="A55" s="4" t="s">
        <v>71</v>
      </c>
      <c r="B55" s="5" t="s">
        <v>240</v>
      </c>
      <c r="C55" s="4" t="s">
        <v>241</v>
      </c>
      <c r="D55" s="5" t="s">
        <v>242</v>
      </c>
      <c r="E55" s="16" t="s">
        <v>164</v>
      </c>
      <c r="F55" s="6">
        <f>30000</f>
        <v>30000</v>
      </c>
      <c r="G55" s="38" t="s">
        <v>2</v>
      </c>
      <c r="H55" s="17" t="s">
        <v>121</v>
      </c>
      <c r="I55" s="32"/>
    </row>
    <row r="56" spans="1:9" s="1" customFormat="1" ht="54.75" customHeight="1" hidden="1" outlineLevel="1">
      <c r="A56" s="4" t="s">
        <v>239</v>
      </c>
      <c r="B56" s="5" t="s">
        <v>244</v>
      </c>
      <c r="C56" s="4" t="s">
        <v>245</v>
      </c>
      <c r="D56" s="5" t="s">
        <v>242</v>
      </c>
      <c r="E56" s="16" t="s">
        <v>246</v>
      </c>
      <c r="F56" s="6">
        <f>292470</f>
        <v>292470</v>
      </c>
      <c r="G56" s="38" t="s">
        <v>2</v>
      </c>
      <c r="H56" s="17" t="s">
        <v>121</v>
      </c>
      <c r="I56" s="32"/>
    </row>
    <row r="57" spans="1:9" s="11" customFormat="1" ht="42" customHeight="1" hidden="1" outlineLevel="1">
      <c r="A57" s="4" t="s">
        <v>243</v>
      </c>
      <c r="B57" s="10" t="s">
        <v>248</v>
      </c>
      <c r="C57" s="9" t="s">
        <v>249</v>
      </c>
      <c r="D57" s="10" t="s">
        <v>250</v>
      </c>
      <c r="E57" s="22" t="s">
        <v>164</v>
      </c>
      <c r="F57" s="8">
        <f>193107.78</f>
        <v>193107.78</v>
      </c>
      <c r="G57" s="39">
        <f>14400</f>
        <v>14400</v>
      </c>
      <c r="H57" s="23" t="s">
        <v>43</v>
      </c>
      <c r="I57" s="33"/>
    </row>
    <row r="58" spans="1:9" s="1" customFormat="1" ht="33.75" customHeight="1" hidden="1" outlineLevel="1" thickBot="1">
      <c r="A58" s="4" t="s">
        <v>247</v>
      </c>
      <c r="B58" s="5" t="s">
        <v>251</v>
      </c>
      <c r="C58" s="4" t="s">
        <v>252</v>
      </c>
      <c r="D58" s="5" t="s">
        <v>253</v>
      </c>
      <c r="E58" s="16" t="s">
        <v>2</v>
      </c>
      <c r="F58" s="6">
        <f>891377.64</f>
        <v>891377.64</v>
      </c>
      <c r="G58" s="38" t="s">
        <v>2</v>
      </c>
      <c r="H58" s="17" t="s">
        <v>67</v>
      </c>
      <c r="I58" s="32"/>
    </row>
    <row r="59" spans="1:9" s="1" customFormat="1" ht="15" customHeight="1" hidden="1" outlineLevel="1" thickBot="1">
      <c r="A59" s="77" t="s">
        <v>254</v>
      </c>
      <c r="B59" s="77"/>
      <c r="C59" s="77"/>
      <c r="D59" s="77"/>
      <c r="E59" s="14" t="s">
        <v>255</v>
      </c>
      <c r="F59" s="7">
        <f>54991671.9</f>
        <v>54991671.9</v>
      </c>
      <c r="G59" s="40">
        <f>14381350.54</f>
        <v>14381350.54</v>
      </c>
      <c r="H59" s="15" t="s">
        <v>256</v>
      </c>
      <c r="I59" s="32"/>
    </row>
    <row r="60" spans="1:9" s="1" customFormat="1" ht="13.5" customHeight="1" hidden="1" outlineLevel="1">
      <c r="A60" s="75" t="s">
        <v>2</v>
      </c>
      <c r="B60" s="75"/>
      <c r="C60" s="75"/>
      <c r="D60" s="75"/>
      <c r="E60" s="75"/>
      <c r="F60" s="75"/>
      <c r="G60" s="75"/>
      <c r="H60" s="75"/>
      <c r="I60" s="32"/>
    </row>
    <row r="61" spans="1:9" s="1" customFormat="1" ht="13.5" customHeight="1" hidden="1" outlineLevel="1">
      <c r="A61" s="75" t="s">
        <v>2</v>
      </c>
      <c r="B61" s="75"/>
      <c r="C61" s="75"/>
      <c r="D61" s="75"/>
      <c r="E61" s="75"/>
      <c r="F61" s="75"/>
      <c r="G61" s="75"/>
      <c r="H61" s="75"/>
      <c r="I61" s="32"/>
    </row>
    <row r="62" spans="1:9" s="1" customFormat="1" ht="13.5" customHeight="1" hidden="1" outlineLevel="1">
      <c r="A62" s="75" t="s">
        <v>2</v>
      </c>
      <c r="B62" s="75"/>
      <c r="C62" s="75"/>
      <c r="D62" s="75"/>
      <c r="E62" s="75"/>
      <c r="F62" s="75"/>
      <c r="G62" s="75"/>
      <c r="H62" s="75"/>
      <c r="I62" s="32"/>
    </row>
    <row r="63" spans="1:9" s="1" customFormat="1" ht="13.5" customHeight="1" hidden="1" outlineLevel="1">
      <c r="A63" s="82" t="s">
        <v>257</v>
      </c>
      <c r="B63" s="82"/>
      <c r="C63" s="82"/>
      <c r="D63" s="82"/>
      <c r="E63" s="82"/>
      <c r="F63" s="83"/>
      <c r="G63" s="83"/>
      <c r="H63" s="37"/>
      <c r="I63" s="32"/>
    </row>
    <row r="64" spans="1:9" s="1" customFormat="1" ht="13.5" customHeight="1" hidden="1" outlineLevel="1">
      <c r="A64" s="88" t="s">
        <v>2</v>
      </c>
      <c r="B64" s="88"/>
      <c r="C64" s="88"/>
      <c r="D64" s="88"/>
      <c r="E64" s="88"/>
      <c r="F64" s="85"/>
      <c r="G64" s="85"/>
      <c r="H64" s="36"/>
      <c r="I64" s="32"/>
    </row>
    <row r="65" spans="1:9" s="1" customFormat="1" ht="9" customHeight="1" hidden="1" outlineLevel="1">
      <c r="A65" s="86" t="s">
        <v>2</v>
      </c>
      <c r="B65" s="86"/>
      <c r="C65" s="86"/>
      <c r="D65" s="86"/>
      <c r="E65" s="86"/>
      <c r="F65" s="86"/>
      <c r="G65" s="86"/>
      <c r="H65" s="86"/>
      <c r="I65" s="32"/>
    </row>
    <row r="66" spans="1:9" s="1" customFormat="1" ht="13.5" customHeight="1" hidden="1" outlineLevel="1">
      <c r="A66" s="82" t="s">
        <v>2</v>
      </c>
      <c r="B66" s="82"/>
      <c r="C66" s="82"/>
      <c r="D66" s="82"/>
      <c r="E66" s="82"/>
      <c r="F66" s="83"/>
      <c r="G66" s="83"/>
      <c r="H66" s="37"/>
      <c r="I66" s="32"/>
    </row>
    <row r="67" spans="1:9" s="1" customFormat="1" ht="13.5" customHeight="1" hidden="1" outlineLevel="1">
      <c r="A67" s="88" t="s">
        <v>2</v>
      </c>
      <c r="B67" s="88"/>
      <c r="C67" s="88"/>
      <c r="D67" s="88"/>
      <c r="E67" s="88"/>
      <c r="F67" s="85"/>
      <c r="G67" s="85"/>
      <c r="H67" s="36"/>
      <c r="I67" s="32"/>
    </row>
    <row r="68" spans="1:9" s="1" customFormat="1" ht="13.5" customHeight="1" collapsed="1">
      <c r="A68" s="76" t="s">
        <v>286</v>
      </c>
      <c r="B68" s="76"/>
      <c r="C68" s="76"/>
      <c r="D68" s="76"/>
      <c r="E68" s="76"/>
      <c r="F68" s="76"/>
      <c r="G68" s="76"/>
      <c r="H68" s="76"/>
      <c r="I68" s="32"/>
    </row>
    <row r="70" ht="12.75">
      <c r="F70" s="24" t="s">
        <v>258</v>
      </c>
    </row>
    <row r="71" spans="1:9" s="1" customFormat="1" ht="35.25" customHeight="1" thickBot="1">
      <c r="A71" s="87" t="s">
        <v>283</v>
      </c>
      <c r="B71" s="79"/>
      <c r="C71" s="79"/>
      <c r="D71" s="79"/>
      <c r="E71" s="79"/>
      <c r="F71" s="79"/>
      <c r="G71" s="79"/>
      <c r="H71" s="79"/>
      <c r="I71" s="68"/>
    </row>
    <row r="72" spans="1:9" s="1" customFormat="1" ht="13.5" customHeight="1" thickBot="1">
      <c r="A72" s="89" t="s">
        <v>6</v>
      </c>
      <c r="B72" s="84" t="s">
        <v>7</v>
      </c>
      <c r="C72" s="84" t="s">
        <v>8</v>
      </c>
      <c r="D72" s="84" t="s">
        <v>9</v>
      </c>
      <c r="E72" s="84" t="s">
        <v>270</v>
      </c>
      <c r="F72" s="84" t="s">
        <v>11</v>
      </c>
      <c r="G72" s="84"/>
      <c r="H72" s="71"/>
      <c r="I72" s="68"/>
    </row>
    <row r="73" spans="1:9" s="12" customFormat="1" ht="45" customHeight="1">
      <c r="A73" s="90"/>
      <c r="B73" s="78"/>
      <c r="C73" s="78"/>
      <c r="D73" s="78"/>
      <c r="E73" s="78"/>
      <c r="F73" s="62" t="s">
        <v>12</v>
      </c>
      <c r="G73" s="60" t="s">
        <v>13</v>
      </c>
      <c r="H73" s="72" t="s">
        <v>269</v>
      </c>
      <c r="I73" s="68"/>
    </row>
    <row r="74" spans="1:9" s="12" customFormat="1" ht="17.25" customHeight="1">
      <c r="A74" s="54" t="s">
        <v>15</v>
      </c>
      <c r="B74" s="55" t="s">
        <v>16</v>
      </c>
      <c r="C74" s="55" t="s">
        <v>17</v>
      </c>
      <c r="D74" s="55" t="s">
        <v>18</v>
      </c>
      <c r="E74" s="55">
        <v>5</v>
      </c>
      <c r="F74" s="55">
        <v>6</v>
      </c>
      <c r="G74" s="56">
        <v>7</v>
      </c>
      <c r="H74" s="73">
        <v>8</v>
      </c>
      <c r="I74" s="68">
        <v>9</v>
      </c>
    </row>
    <row r="75" spans="1:9" s="12" customFormat="1" ht="45" customHeight="1">
      <c r="A75" s="49">
        <v>1</v>
      </c>
      <c r="B75" s="59" t="s">
        <v>271</v>
      </c>
      <c r="C75" s="49" t="s">
        <v>40</v>
      </c>
      <c r="D75" s="59" t="s">
        <v>41</v>
      </c>
      <c r="E75" s="49">
        <v>220</v>
      </c>
      <c r="F75" s="63">
        <v>217102.02</v>
      </c>
      <c r="G75" s="50">
        <v>0</v>
      </c>
      <c r="H75" s="49">
        <v>1998</v>
      </c>
      <c r="I75" s="69"/>
    </row>
    <row r="76" spans="1:9" s="12" customFormat="1" ht="45" customHeight="1">
      <c r="A76" s="49">
        <v>2</v>
      </c>
      <c r="B76" s="59" t="s">
        <v>273</v>
      </c>
      <c r="C76" s="49" t="s">
        <v>45</v>
      </c>
      <c r="D76" s="59" t="s">
        <v>272</v>
      </c>
      <c r="E76" s="49">
        <v>1308</v>
      </c>
      <c r="F76" s="63">
        <v>1997897.9</v>
      </c>
      <c r="G76" s="50">
        <v>992590</v>
      </c>
      <c r="H76" s="49">
        <v>1990</v>
      </c>
      <c r="I76" s="69"/>
    </row>
    <row r="77" spans="1:9" s="12" customFormat="1" ht="36" customHeight="1">
      <c r="A77" s="49">
        <v>3</v>
      </c>
      <c r="B77" s="59" t="s">
        <v>259</v>
      </c>
      <c r="C77" s="49" t="s">
        <v>64</v>
      </c>
      <c r="D77" s="59" t="s">
        <v>65</v>
      </c>
      <c r="E77" s="49">
        <v>80</v>
      </c>
      <c r="F77" s="63">
        <f>99160</f>
        <v>99160</v>
      </c>
      <c r="G77" s="51" t="s">
        <v>2</v>
      </c>
      <c r="H77" s="49" t="s">
        <v>67</v>
      </c>
      <c r="I77" s="69"/>
    </row>
    <row r="78" spans="1:9" s="12" customFormat="1" ht="24.75" customHeight="1">
      <c r="A78" s="49">
        <v>4</v>
      </c>
      <c r="B78" s="59" t="s">
        <v>152</v>
      </c>
      <c r="C78" s="49" t="s">
        <v>153</v>
      </c>
      <c r="D78" s="59" t="s">
        <v>154</v>
      </c>
      <c r="E78" s="49">
        <v>10</v>
      </c>
      <c r="F78" s="63">
        <f>10000</f>
        <v>10000</v>
      </c>
      <c r="G78" s="51" t="s">
        <v>2</v>
      </c>
      <c r="H78" s="49" t="s">
        <v>38</v>
      </c>
      <c r="I78" s="69"/>
    </row>
    <row r="79" spans="1:9" s="12" customFormat="1" ht="34.5" customHeight="1">
      <c r="A79" s="49">
        <v>5</v>
      </c>
      <c r="B79" s="59" t="s">
        <v>274</v>
      </c>
      <c r="C79" s="49" t="s">
        <v>175</v>
      </c>
      <c r="D79" s="59" t="s">
        <v>275</v>
      </c>
      <c r="E79" s="49">
        <v>160</v>
      </c>
      <c r="F79" s="63">
        <v>329412.15</v>
      </c>
      <c r="G79" s="51">
        <v>0</v>
      </c>
      <c r="H79" s="49">
        <v>1978</v>
      </c>
      <c r="I79" s="69"/>
    </row>
    <row r="80" spans="1:9" s="12" customFormat="1" ht="34.5" customHeight="1">
      <c r="A80" s="49">
        <v>6</v>
      </c>
      <c r="B80" s="59" t="s">
        <v>276</v>
      </c>
      <c r="C80" s="49" t="s">
        <v>180</v>
      </c>
      <c r="D80" s="59" t="s">
        <v>277</v>
      </c>
      <c r="E80" s="49">
        <v>120</v>
      </c>
      <c r="F80" s="63">
        <v>120000</v>
      </c>
      <c r="G80" s="51"/>
      <c r="H80" s="49">
        <v>1980</v>
      </c>
      <c r="I80" s="69"/>
    </row>
    <row r="81" spans="1:9" s="12" customFormat="1" ht="44.25" customHeight="1">
      <c r="A81" s="49">
        <v>7</v>
      </c>
      <c r="B81" s="59" t="s">
        <v>278</v>
      </c>
      <c r="C81" s="49" t="s">
        <v>190</v>
      </c>
      <c r="D81" s="59" t="s">
        <v>191</v>
      </c>
      <c r="E81" s="49">
        <v>6600</v>
      </c>
      <c r="F81" s="64">
        <v>7781407.7</v>
      </c>
      <c r="G81" s="61">
        <v>4357587</v>
      </c>
      <c r="H81" s="49">
        <v>1975</v>
      </c>
      <c r="I81" s="69"/>
    </row>
    <row r="82" spans="1:9" s="12" customFormat="1" ht="48" customHeight="1">
      <c r="A82" s="49">
        <v>8</v>
      </c>
      <c r="B82" s="59" t="s">
        <v>195</v>
      </c>
      <c r="C82" s="49" t="s">
        <v>196</v>
      </c>
      <c r="D82" s="59" t="s">
        <v>197</v>
      </c>
      <c r="E82" s="49">
        <v>500</v>
      </c>
      <c r="F82" s="63">
        <f>582856</f>
        <v>582856</v>
      </c>
      <c r="G82" s="51" t="s">
        <v>2</v>
      </c>
      <c r="H82" s="49" t="s">
        <v>90</v>
      </c>
      <c r="I82" s="69"/>
    </row>
    <row r="83" spans="1:9" s="12" customFormat="1" ht="36" customHeight="1">
      <c r="A83" s="49">
        <v>9</v>
      </c>
      <c r="B83" s="59" t="s">
        <v>210</v>
      </c>
      <c r="C83" s="49" t="s">
        <v>211</v>
      </c>
      <c r="D83" s="59" t="s">
        <v>212</v>
      </c>
      <c r="E83" s="49">
        <v>395</v>
      </c>
      <c r="F83" s="63">
        <f>414160</f>
        <v>414160</v>
      </c>
      <c r="G83" s="51" t="s">
        <v>2</v>
      </c>
      <c r="H83" s="49" t="s">
        <v>67</v>
      </c>
      <c r="I83" s="69"/>
    </row>
    <row r="84" spans="1:9" s="12" customFormat="1" ht="33.75" customHeight="1">
      <c r="A84" s="49">
        <v>10</v>
      </c>
      <c r="B84" s="59" t="s">
        <v>214</v>
      </c>
      <c r="C84" s="49" t="s">
        <v>215</v>
      </c>
      <c r="D84" s="59" t="s">
        <v>216</v>
      </c>
      <c r="E84" s="49">
        <v>40</v>
      </c>
      <c r="F84" s="63">
        <f>40000</f>
        <v>40000</v>
      </c>
      <c r="G84" s="51" t="s">
        <v>2</v>
      </c>
      <c r="H84" s="49" t="s">
        <v>38</v>
      </c>
      <c r="I84" s="69"/>
    </row>
    <row r="85" spans="1:9" s="12" customFormat="1" ht="27" customHeight="1">
      <c r="A85" s="49">
        <v>11</v>
      </c>
      <c r="B85" s="59" t="s">
        <v>218</v>
      </c>
      <c r="C85" s="49" t="s">
        <v>219</v>
      </c>
      <c r="D85" s="59" t="s">
        <v>220</v>
      </c>
      <c r="E85" s="49">
        <v>70</v>
      </c>
      <c r="F85" s="63">
        <f>70000</f>
        <v>70000</v>
      </c>
      <c r="G85" s="51" t="s">
        <v>2</v>
      </c>
      <c r="H85" s="49" t="s">
        <v>90</v>
      </c>
      <c r="I85" s="69"/>
    </row>
    <row r="86" spans="1:9" s="12" customFormat="1" ht="37.5" customHeight="1">
      <c r="A86" s="49">
        <v>12</v>
      </c>
      <c r="B86" s="59" t="s">
        <v>279</v>
      </c>
      <c r="C86" s="49" t="s">
        <v>224</v>
      </c>
      <c r="D86" s="59" t="s">
        <v>280</v>
      </c>
      <c r="E86" s="49">
        <v>15</v>
      </c>
      <c r="F86" s="63">
        <f>15000</f>
        <v>15000</v>
      </c>
      <c r="G86" s="51" t="s">
        <v>2</v>
      </c>
      <c r="H86" s="49" t="s">
        <v>67</v>
      </c>
      <c r="I86" s="69"/>
    </row>
    <row r="87" spans="1:9" s="12" customFormat="1" ht="45" customHeight="1" thickBot="1">
      <c r="A87" s="49">
        <v>13</v>
      </c>
      <c r="B87" s="67" t="s">
        <v>232</v>
      </c>
      <c r="C87" s="57" t="s">
        <v>233</v>
      </c>
      <c r="D87" s="58" t="s">
        <v>281</v>
      </c>
      <c r="E87" s="47">
        <v>232</v>
      </c>
      <c r="F87" s="65">
        <v>245000</v>
      </c>
      <c r="G87" s="48"/>
      <c r="H87" s="47">
        <v>1978</v>
      </c>
      <c r="I87" s="69"/>
    </row>
    <row r="88" spans="1:9" s="12" customFormat="1" ht="23.25" customHeight="1" thickBot="1">
      <c r="A88" s="102" t="s">
        <v>254</v>
      </c>
      <c r="B88" s="103"/>
      <c r="C88" s="103"/>
      <c r="D88" s="103"/>
      <c r="E88" s="52">
        <f>SUM(E75:E87)</f>
        <v>9750</v>
      </c>
      <c r="F88" s="66">
        <f>SUM(F75:F87)</f>
        <v>11921995.77</v>
      </c>
      <c r="G88" s="53">
        <f>SUM(G75:G87)</f>
        <v>5350177</v>
      </c>
      <c r="H88" s="74" t="s">
        <v>256</v>
      </c>
      <c r="I88" s="70"/>
    </row>
    <row r="89" spans="1:9" s="1" customFormat="1" ht="15" customHeight="1">
      <c r="A89" s="75" t="s">
        <v>2</v>
      </c>
      <c r="B89" s="75"/>
      <c r="C89" s="75"/>
      <c r="D89" s="75"/>
      <c r="E89" s="75"/>
      <c r="F89" s="75"/>
      <c r="G89" s="75"/>
      <c r="H89" s="75"/>
      <c r="I89" s="46"/>
    </row>
    <row r="90" spans="1:9" s="1" customFormat="1" ht="13.5" customHeight="1">
      <c r="A90" s="104" t="s">
        <v>261</v>
      </c>
      <c r="B90" s="104"/>
      <c r="C90" s="13"/>
      <c r="D90" s="27" t="s">
        <v>262</v>
      </c>
      <c r="E90" s="45"/>
      <c r="F90" s="25"/>
      <c r="G90" s="35"/>
      <c r="H90" s="45"/>
      <c r="I90" s="46"/>
    </row>
    <row r="91" spans="1:9" s="1" customFormat="1" ht="13.5" customHeight="1" outlineLevel="1">
      <c r="A91" s="104" t="s">
        <v>260</v>
      </c>
      <c r="B91" s="104"/>
      <c r="C91" s="25"/>
      <c r="D91" s="26" t="s">
        <v>263</v>
      </c>
      <c r="E91" s="45"/>
      <c r="F91" s="25"/>
      <c r="G91" s="35"/>
      <c r="H91" s="45"/>
      <c r="I91" s="46"/>
    </row>
    <row r="92" spans="1:9" s="1" customFormat="1" ht="13.5" customHeight="1">
      <c r="A92" s="104" t="s">
        <v>264</v>
      </c>
      <c r="B92" s="105"/>
      <c r="C92" s="25"/>
      <c r="D92" s="26" t="s">
        <v>265</v>
      </c>
      <c r="E92" s="45"/>
      <c r="F92" s="25"/>
      <c r="G92" s="35"/>
      <c r="H92" s="45"/>
      <c r="I92" s="46"/>
    </row>
    <row r="93" spans="1:9" s="1" customFormat="1" ht="13.5" customHeight="1" outlineLevel="1">
      <c r="A93" s="91" t="s">
        <v>266</v>
      </c>
      <c r="B93" s="91"/>
      <c r="C93" s="28"/>
      <c r="D93" s="29" t="s">
        <v>267</v>
      </c>
      <c r="E93" s="37"/>
      <c r="F93" s="83"/>
      <c r="G93" s="83"/>
      <c r="H93" s="37"/>
      <c r="I93" s="46"/>
    </row>
    <row r="94" spans="1:9" s="1" customFormat="1" ht="13.5" customHeight="1">
      <c r="A94" s="88" t="s">
        <v>2</v>
      </c>
      <c r="B94" s="88"/>
      <c r="C94" s="88"/>
      <c r="D94" s="88"/>
      <c r="E94" s="88"/>
      <c r="F94" s="85"/>
      <c r="G94" s="85"/>
      <c r="H94" s="36"/>
      <c r="I94" s="32"/>
    </row>
    <row r="95" spans="1:9" s="1" customFormat="1" ht="9" customHeight="1">
      <c r="A95" s="86" t="s">
        <v>2</v>
      </c>
      <c r="B95" s="86"/>
      <c r="C95" s="86"/>
      <c r="D95" s="86"/>
      <c r="E95" s="86"/>
      <c r="F95" s="86"/>
      <c r="G95" s="86"/>
      <c r="H95" s="86"/>
      <c r="I95" s="32"/>
    </row>
    <row r="96" spans="1:9" s="1" customFormat="1" ht="13.5" customHeight="1">
      <c r="A96" s="82" t="s">
        <v>2</v>
      </c>
      <c r="B96" s="82"/>
      <c r="C96" s="82"/>
      <c r="D96" s="82"/>
      <c r="E96" s="82"/>
      <c r="F96" s="83"/>
      <c r="G96" s="83"/>
      <c r="H96" s="37"/>
      <c r="I96" s="32"/>
    </row>
    <row r="97" spans="2:8" ht="12.75">
      <c r="B97" s="1" t="s">
        <v>284</v>
      </c>
      <c r="E97" s="95" t="s">
        <v>285</v>
      </c>
      <c r="F97" s="95"/>
      <c r="G97" s="95"/>
      <c r="H97" s="95"/>
    </row>
    <row r="98" ht="12.75">
      <c r="F98" s="31" t="s">
        <v>268</v>
      </c>
    </row>
    <row r="99" spans="2:7" ht="30" customHeight="1">
      <c r="B99" s="87" t="s">
        <v>282</v>
      </c>
      <c r="C99" s="87"/>
      <c r="D99" s="87"/>
      <c r="E99" s="87"/>
      <c r="F99" s="87"/>
      <c r="G99" s="87"/>
    </row>
    <row r="100" ht="13.5" thickBot="1"/>
    <row r="101" spans="1:9" s="1" customFormat="1" ht="13.5" customHeight="1">
      <c r="A101" s="93" t="s">
        <v>6</v>
      </c>
      <c r="B101" s="93" t="s">
        <v>7</v>
      </c>
      <c r="C101" s="93" t="s">
        <v>8</v>
      </c>
      <c r="D101" s="93" t="s">
        <v>9</v>
      </c>
      <c r="E101" s="93" t="s">
        <v>10</v>
      </c>
      <c r="F101" s="100" t="s">
        <v>11</v>
      </c>
      <c r="G101" s="101"/>
      <c r="H101" s="19"/>
      <c r="I101" s="32"/>
    </row>
    <row r="102" spans="1:9" s="1" customFormat="1" ht="54" customHeight="1">
      <c r="A102" s="94"/>
      <c r="B102" s="94"/>
      <c r="C102" s="94"/>
      <c r="D102" s="94"/>
      <c r="E102" s="94"/>
      <c r="F102" s="2" t="s">
        <v>12</v>
      </c>
      <c r="G102" s="44" t="s">
        <v>13</v>
      </c>
      <c r="H102" s="20" t="s">
        <v>14</v>
      </c>
      <c r="I102" s="32"/>
    </row>
    <row r="103" spans="1:9" s="1" customFormat="1" ht="13.5" customHeight="1" thickBot="1">
      <c r="A103" s="3" t="s">
        <v>15</v>
      </c>
      <c r="B103" s="3" t="s">
        <v>16</v>
      </c>
      <c r="C103" s="3" t="s">
        <v>17</v>
      </c>
      <c r="D103" s="3" t="s">
        <v>18</v>
      </c>
      <c r="E103" s="3" t="s">
        <v>19</v>
      </c>
      <c r="F103" s="3" t="s">
        <v>20</v>
      </c>
      <c r="G103" s="43" t="s">
        <v>21</v>
      </c>
      <c r="H103" s="18">
        <v>8</v>
      </c>
      <c r="I103" s="32"/>
    </row>
    <row r="104" spans="1:9" s="1" customFormat="1" ht="54.75" customHeight="1">
      <c r="A104" s="4">
        <v>1</v>
      </c>
      <c r="B104" s="5" t="s">
        <v>58</v>
      </c>
      <c r="C104" s="4" t="s">
        <v>59</v>
      </c>
      <c r="D104" s="5" t="s">
        <v>60</v>
      </c>
      <c r="E104" s="16">
        <v>350</v>
      </c>
      <c r="F104" s="6">
        <f>350000</f>
        <v>350000</v>
      </c>
      <c r="G104" s="42">
        <f>98000</f>
        <v>98000</v>
      </c>
      <c r="H104" s="17" t="s">
        <v>62</v>
      </c>
      <c r="I104" s="32"/>
    </row>
    <row r="105" spans="1:9" s="1" customFormat="1" ht="45" customHeight="1">
      <c r="A105" s="4">
        <v>2</v>
      </c>
      <c r="B105" s="5" t="s">
        <v>68</v>
      </c>
      <c r="C105" s="4" t="s">
        <v>69</v>
      </c>
      <c r="D105" s="5" t="s">
        <v>70</v>
      </c>
      <c r="E105" s="16">
        <v>45</v>
      </c>
      <c r="F105" s="6">
        <f>45000</f>
        <v>45000</v>
      </c>
      <c r="G105" s="38" t="s">
        <v>2</v>
      </c>
      <c r="H105" s="17" t="s">
        <v>38</v>
      </c>
      <c r="I105" s="32"/>
    </row>
    <row r="106" spans="1:9" s="1" customFormat="1" ht="33.75" customHeight="1">
      <c r="A106" s="4">
        <v>3</v>
      </c>
      <c r="B106" s="5" t="s">
        <v>73</v>
      </c>
      <c r="C106" s="4" t="s">
        <v>74</v>
      </c>
      <c r="D106" s="5" t="s">
        <v>75</v>
      </c>
      <c r="E106" s="16">
        <v>650</v>
      </c>
      <c r="F106" s="6">
        <f>650000</f>
        <v>650000</v>
      </c>
      <c r="G106" s="38" t="s">
        <v>2</v>
      </c>
      <c r="H106" s="17" t="s">
        <v>77</v>
      </c>
      <c r="I106" s="32"/>
    </row>
    <row r="107" spans="1:9" s="1" customFormat="1" ht="45" customHeight="1">
      <c r="A107" s="4">
        <v>4</v>
      </c>
      <c r="B107" s="5" t="s">
        <v>79</v>
      </c>
      <c r="C107" s="4" t="s">
        <v>80</v>
      </c>
      <c r="D107" s="5" t="s">
        <v>81</v>
      </c>
      <c r="E107" s="16">
        <v>130</v>
      </c>
      <c r="F107" s="6">
        <f>130000</f>
        <v>130000</v>
      </c>
      <c r="G107" s="42">
        <f>36400</f>
        <v>36400</v>
      </c>
      <c r="H107" s="17" t="s">
        <v>83</v>
      </c>
      <c r="I107" s="32"/>
    </row>
    <row r="108" spans="1:9" s="1" customFormat="1" ht="33.75" customHeight="1">
      <c r="A108" s="4">
        <v>5</v>
      </c>
      <c r="B108" s="5" t="s">
        <v>85</v>
      </c>
      <c r="C108" s="4" t="s">
        <v>86</v>
      </c>
      <c r="D108" s="5" t="s">
        <v>87</v>
      </c>
      <c r="E108" s="16">
        <v>170</v>
      </c>
      <c r="F108" s="6">
        <f>170000</f>
        <v>170000</v>
      </c>
      <c r="G108" s="38" t="s">
        <v>2</v>
      </c>
      <c r="H108" s="17" t="s">
        <v>83</v>
      </c>
      <c r="I108" s="32"/>
    </row>
    <row r="109" spans="1:9" s="1" customFormat="1" ht="45" customHeight="1">
      <c r="A109" s="4">
        <v>6</v>
      </c>
      <c r="B109" s="5" t="s">
        <v>92</v>
      </c>
      <c r="C109" s="4" t="s">
        <v>93</v>
      </c>
      <c r="D109" s="5" t="s">
        <v>94</v>
      </c>
      <c r="E109" s="16">
        <v>2800</v>
      </c>
      <c r="F109" s="6">
        <f>2800000</f>
        <v>2800000</v>
      </c>
      <c r="G109" s="42">
        <f>1568000</f>
        <v>1568000</v>
      </c>
      <c r="H109" s="17" t="s">
        <v>48</v>
      </c>
      <c r="I109" s="32"/>
    </row>
    <row r="110" spans="1:9" s="1" customFormat="1" ht="66" customHeight="1">
      <c r="A110" s="4">
        <v>7</v>
      </c>
      <c r="B110" s="5" t="s">
        <v>123</v>
      </c>
      <c r="C110" s="4" t="s">
        <v>124</v>
      </c>
      <c r="D110" s="5" t="s">
        <v>125</v>
      </c>
      <c r="E110" s="16">
        <v>500</v>
      </c>
      <c r="F110" s="6">
        <f>486309</f>
        <v>486309</v>
      </c>
      <c r="G110" s="38" t="s">
        <v>2</v>
      </c>
      <c r="H110" s="17" t="s">
        <v>106</v>
      </c>
      <c r="I110" s="32"/>
    </row>
    <row r="111" spans="1:9" s="1" customFormat="1" ht="45" customHeight="1">
      <c r="A111" s="4">
        <v>8</v>
      </c>
      <c r="B111" s="5" t="s">
        <v>128</v>
      </c>
      <c r="C111" s="4" t="s">
        <v>129</v>
      </c>
      <c r="D111" s="5" t="s">
        <v>130</v>
      </c>
      <c r="E111" s="16">
        <v>190</v>
      </c>
      <c r="F111" s="6">
        <f>414000</f>
        <v>414000</v>
      </c>
      <c r="G111" s="38" t="s">
        <v>2</v>
      </c>
      <c r="H111" s="17" t="s">
        <v>48</v>
      </c>
      <c r="I111" s="32"/>
    </row>
    <row r="112" spans="1:9" s="1" customFormat="1" ht="54.75" customHeight="1">
      <c r="A112" s="4">
        <v>9</v>
      </c>
      <c r="B112" s="5" t="s">
        <v>133</v>
      </c>
      <c r="C112" s="4" t="s">
        <v>134</v>
      </c>
      <c r="D112" s="5" t="s">
        <v>135</v>
      </c>
      <c r="E112" s="16">
        <v>483</v>
      </c>
      <c r="F112" s="6">
        <f>563000</f>
        <v>563000</v>
      </c>
      <c r="G112" s="42">
        <f>90080</f>
        <v>90080</v>
      </c>
      <c r="H112" s="17" t="s">
        <v>48</v>
      </c>
      <c r="I112" s="32"/>
    </row>
    <row r="113" spans="1:9" s="1" customFormat="1" ht="45" customHeight="1">
      <c r="A113" s="4">
        <v>10</v>
      </c>
      <c r="B113" s="5" t="s">
        <v>138</v>
      </c>
      <c r="C113" s="4" t="s">
        <v>139</v>
      </c>
      <c r="D113" s="5" t="s">
        <v>140</v>
      </c>
      <c r="E113" s="16">
        <v>120</v>
      </c>
      <c r="F113" s="6">
        <f>120000</f>
        <v>120000</v>
      </c>
      <c r="G113" s="38" t="s">
        <v>2</v>
      </c>
      <c r="H113" s="17" t="s">
        <v>48</v>
      </c>
      <c r="I113" s="32"/>
    </row>
    <row r="114" spans="1:9" s="1" customFormat="1" ht="45" customHeight="1">
      <c r="A114" s="4">
        <v>11</v>
      </c>
      <c r="B114" s="5" t="s">
        <v>143</v>
      </c>
      <c r="C114" s="4" t="s">
        <v>144</v>
      </c>
      <c r="D114" s="5" t="s">
        <v>145</v>
      </c>
      <c r="E114" s="16">
        <v>420</v>
      </c>
      <c r="F114" s="6">
        <f>420000</f>
        <v>420000</v>
      </c>
      <c r="G114" s="42">
        <f>67200</f>
        <v>67200</v>
      </c>
      <c r="H114" s="17" t="s">
        <v>48</v>
      </c>
      <c r="I114" s="32"/>
    </row>
    <row r="115" spans="1:9" s="1" customFormat="1" ht="45" customHeight="1" thickBot="1">
      <c r="A115" s="4">
        <v>12</v>
      </c>
      <c r="B115" s="5" t="s">
        <v>148</v>
      </c>
      <c r="C115" s="4" t="s">
        <v>149</v>
      </c>
      <c r="D115" s="5" t="s">
        <v>150</v>
      </c>
      <c r="E115" s="16">
        <v>240</v>
      </c>
      <c r="F115" s="6">
        <f>340000</f>
        <v>340000</v>
      </c>
      <c r="G115" s="38" t="s">
        <v>2</v>
      </c>
      <c r="H115" s="17" t="s">
        <v>34</v>
      </c>
      <c r="I115" s="32"/>
    </row>
    <row r="116" spans="1:9" s="1" customFormat="1" ht="15" customHeight="1" thickBot="1">
      <c r="A116" s="97" t="s">
        <v>254</v>
      </c>
      <c r="B116" s="98"/>
      <c r="C116" s="98"/>
      <c r="D116" s="99"/>
      <c r="E116" s="14">
        <f>SUM(E104:E115)</f>
        <v>6098</v>
      </c>
      <c r="F116" s="7">
        <f>SUM(F104:F115)</f>
        <v>6488309</v>
      </c>
      <c r="G116" s="40">
        <f>SUM(G104:G115)</f>
        <v>1859680</v>
      </c>
      <c r="H116" s="15" t="s">
        <v>256</v>
      </c>
      <c r="I116" s="32"/>
    </row>
    <row r="117" spans="1:9" s="1" customFormat="1" ht="13.5" customHeight="1">
      <c r="A117" s="96" t="s">
        <v>2</v>
      </c>
      <c r="B117" s="96"/>
      <c r="C117" s="96"/>
      <c r="D117" s="96"/>
      <c r="E117" s="96"/>
      <c r="F117" s="96"/>
      <c r="G117" s="96"/>
      <c r="H117" s="96"/>
      <c r="I117" s="32"/>
    </row>
    <row r="119" spans="1:9" s="1" customFormat="1" ht="13.5" customHeight="1" outlineLevel="1">
      <c r="A119" s="92"/>
      <c r="B119" s="92"/>
      <c r="C119" s="13"/>
      <c r="D119" s="27"/>
      <c r="E119" s="13"/>
      <c r="F119" s="13"/>
      <c r="G119" s="13"/>
      <c r="H119" s="13"/>
      <c r="I119" s="32"/>
    </row>
    <row r="120" spans="1:9" s="1" customFormat="1" ht="13.5" customHeight="1">
      <c r="A120" s="92"/>
      <c r="B120" s="92"/>
      <c r="C120" s="13"/>
      <c r="D120" s="27"/>
      <c r="E120" s="25"/>
      <c r="F120" s="25"/>
      <c r="G120" s="25"/>
      <c r="H120" s="25"/>
      <c r="I120" s="32"/>
    </row>
    <row r="121" spans="1:9" s="1" customFormat="1" ht="13.5" customHeight="1" outlineLevel="1">
      <c r="A121" s="92"/>
      <c r="B121" s="75"/>
      <c r="C121" s="13"/>
      <c r="D121" s="27"/>
      <c r="E121" s="25"/>
      <c r="F121" s="25"/>
      <c r="G121" s="25"/>
      <c r="H121" s="25"/>
      <c r="I121" s="32"/>
    </row>
    <row r="122" spans="1:9" s="1" customFormat="1" ht="13.5" customHeight="1">
      <c r="A122" s="91"/>
      <c r="B122" s="91"/>
      <c r="C122" s="21"/>
      <c r="D122" s="30"/>
      <c r="E122" s="28"/>
      <c r="F122" s="83"/>
      <c r="G122" s="83"/>
      <c r="H122" s="37"/>
      <c r="I122" s="32"/>
    </row>
  </sheetData>
  <sheetProtection/>
  <mergeCells count="62">
    <mergeCell ref="F93:G93"/>
    <mergeCell ref="A117:H117"/>
    <mergeCell ref="A116:D116"/>
    <mergeCell ref="B99:G99"/>
    <mergeCell ref="C101:C102"/>
    <mergeCell ref="D101:D102"/>
    <mergeCell ref="E101:E102"/>
    <mergeCell ref="F101:G101"/>
    <mergeCell ref="A101:A102"/>
    <mergeCell ref="A95:H95"/>
    <mergeCell ref="A96:E96"/>
    <mergeCell ref="F96:G96"/>
    <mergeCell ref="B101:B102"/>
    <mergeCell ref="E97:H97"/>
    <mergeCell ref="A122:B122"/>
    <mergeCell ref="F122:G122"/>
    <mergeCell ref="A119:B119"/>
    <mergeCell ref="A120:B120"/>
    <mergeCell ref="A121:B121"/>
    <mergeCell ref="A94:E94"/>
    <mergeCell ref="F94:G94"/>
    <mergeCell ref="A72:A73"/>
    <mergeCell ref="A64:E64"/>
    <mergeCell ref="F66:G66"/>
    <mergeCell ref="A68:H68"/>
    <mergeCell ref="A67:E67"/>
    <mergeCell ref="F67:G67"/>
    <mergeCell ref="C72:C73"/>
    <mergeCell ref="B72:B73"/>
    <mergeCell ref="A88:D88"/>
    <mergeCell ref="A89:H89"/>
    <mergeCell ref="A90:B90"/>
    <mergeCell ref="A93:B93"/>
    <mergeCell ref="A91:B91"/>
    <mergeCell ref="A92:B92"/>
    <mergeCell ref="A63:E63"/>
    <mergeCell ref="F63:G63"/>
    <mergeCell ref="E72:E73"/>
    <mergeCell ref="F72:G72"/>
    <mergeCell ref="D72:D73"/>
    <mergeCell ref="F64:G64"/>
    <mergeCell ref="A65:H65"/>
    <mergeCell ref="A66:E66"/>
    <mergeCell ref="A71:H71"/>
    <mergeCell ref="A1:H1"/>
    <mergeCell ref="A2:B2"/>
    <mergeCell ref="C2:H2"/>
    <mergeCell ref="A3:H3"/>
    <mergeCell ref="A61:H61"/>
    <mergeCell ref="A62:H62"/>
    <mergeCell ref="A5:H5"/>
    <mergeCell ref="A4:H4"/>
    <mergeCell ref="A59:D59"/>
    <mergeCell ref="A60:H60"/>
    <mergeCell ref="A6:H6"/>
    <mergeCell ref="A7:H7"/>
    <mergeCell ref="E8:E9"/>
    <mergeCell ref="F8:G8"/>
    <mergeCell ref="A8:A9"/>
    <mergeCell ref="B8:B9"/>
    <mergeCell ref="C8:C9"/>
    <mergeCell ref="D8:D9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QQQ</cp:lastModifiedBy>
  <cp:lastPrinted>2014-04-23T00:24:20Z</cp:lastPrinted>
  <dcterms:created xsi:type="dcterms:W3CDTF">2013-11-28T05:08:01Z</dcterms:created>
  <dcterms:modified xsi:type="dcterms:W3CDTF">2014-06-02T06:21:32Z</dcterms:modified>
  <cp:category/>
  <cp:version/>
  <cp:contentType/>
  <cp:contentStatus/>
</cp:coreProperties>
</file>